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fttech\Downloads\"/>
    </mc:Choice>
  </mc:AlternateContent>
  <xr:revisionPtr revIDLastSave="0" documentId="8_{EC483D4B-CB23-404A-B55C-1C40059DE4E4}" xr6:coauthVersionLast="47" xr6:coauthVersionMax="47" xr10:uidLastSave="{00000000-0000-0000-0000-000000000000}"/>
  <bookViews>
    <workbookView xWindow="-108" yWindow="-108" windowWidth="23256" windowHeight="12456" xr2:uid="{48B7AFC4-1760-4C97-A948-EEEDA99C09A8}"/>
  </bookViews>
  <sheets>
    <sheet name="Feuil1" sheetId="1" r:id="rId1"/>
    <sheet name="Feuil3" sheetId="3" r:id="rId2"/>
    <sheet name="Feuil2" sheetId="2" r:id="rId3"/>
    <sheet name="Feuil5" sheetId="5" r:id="rId4"/>
    <sheet name="Feuil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L14" i="1"/>
  <c r="L15" i="1"/>
  <c r="L12" i="1"/>
  <c r="L11" i="1"/>
  <c r="L9" i="1"/>
  <c r="L10" i="1"/>
  <c r="L8" i="1"/>
  <c r="M8" i="1" s="1"/>
  <c r="L5" i="1"/>
  <c r="L6" i="1"/>
  <c r="L7" i="1"/>
  <c r="L4" i="1"/>
  <c r="M4" i="1" s="1"/>
  <c r="I5" i="1"/>
  <c r="I6" i="1"/>
  <c r="J6" i="1" s="1"/>
  <c r="M6" i="1" s="1"/>
  <c r="I7" i="1"/>
  <c r="I8" i="1"/>
  <c r="I9" i="1"/>
  <c r="J9" i="1" s="1"/>
  <c r="I10" i="1"/>
  <c r="I11" i="1"/>
  <c r="I12" i="1"/>
  <c r="I13" i="1"/>
  <c r="J13" i="1" s="1"/>
  <c r="M13" i="1" s="1"/>
  <c r="I14" i="1"/>
  <c r="I15" i="1"/>
  <c r="J5" i="1"/>
  <c r="M5" i="1" s="1"/>
  <c r="J7" i="1"/>
  <c r="J11" i="1"/>
  <c r="J12" i="1"/>
  <c r="J15" i="1"/>
  <c r="I4" i="1"/>
  <c r="F5" i="1"/>
  <c r="F6" i="1"/>
  <c r="F7" i="1"/>
  <c r="F8" i="1"/>
  <c r="F9" i="1"/>
  <c r="G9" i="1" s="1"/>
  <c r="F10" i="1"/>
  <c r="H10" i="1" s="1"/>
  <c r="F11" i="1"/>
  <c r="H11" i="1" s="1"/>
  <c r="F12" i="1"/>
  <c r="H12" i="1" s="1"/>
  <c r="F13" i="1"/>
  <c r="F14" i="1"/>
  <c r="F15" i="1"/>
  <c r="F4" i="1"/>
  <c r="G4" i="1" s="1"/>
  <c r="M9" i="1"/>
  <c r="M10" i="1"/>
  <c r="M11" i="1"/>
  <c r="J14" i="1"/>
  <c r="M14" i="1" s="1"/>
  <c r="J4" i="1"/>
  <c r="J8" i="1"/>
  <c r="J10" i="1"/>
  <c r="H5" i="1"/>
  <c r="H6" i="1"/>
  <c r="H7" i="1"/>
  <c r="H9" i="1"/>
  <c r="G5" i="1"/>
  <c r="G6" i="1"/>
  <c r="G7" i="1"/>
  <c r="G13" i="1"/>
  <c r="H8" i="1"/>
  <c r="G10" i="1"/>
  <c r="H13" i="1"/>
  <c r="H14" i="1"/>
  <c r="G15" i="1"/>
  <c r="E5" i="1"/>
  <c r="E6" i="1"/>
  <c r="E7" i="1"/>
  <c r="E8" i="1"/>
  <c r="E9" i="1"/>
  <c r="E10" i="1"/>
  <c r="E11" i="1"/>
  <c r="E12" i="1"/>
  <c r="E13" i="1"/>
  <c r="E14" i="1"/>
  <c r="E15" i="1"/>
  <c r="E4" i="1"/>
  <c r="D16" i="1"/>
  <c r="C16" i="1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2" i="5"/>
  <c r="G27" i="5"/>
  <c r="G28" i="5"/>
  <c r="G29" i="5"/>
  <c r="G30" i="5"/>
  <c r="G31" i="5"/>
  <c r="G32" i="5"/>
  <c r="G33" i="5"/>
  <c r="G34" i="5"/>
  <c r="G35" i="5"/>
  <c r="G36" i="5"/>
  <c r="G37" i="5"/>
  <c r="G26" i="5"/>
  <c r="E26" i="5"/>
  <c r="G15" i="5"/>
  <c r="G16" i="5"/>
  <c r="G17" i="5"/>
  <c r="G18" i="5"/>
  <c r="G19" i="5"/>
  <c r="G20" i="5"/>
  <c r="G21" i="5"/>
  <c r="G22" i="5"/>
  <c r="G23" i="5"/>
  <c r="G24" i="5"/>
  <c r="G25" i="5"/>
  <c r="G14" i="5"/>
  <c r="E14" i="5"/>
  <c r="G4" i="5"/>
  <c r="G5" i="5"/>
  <c r="G6" i="5"/>
  <c r="G7" i="5"/>
  <c r="G8" i="5"/>
  <c r="G9" i="5"/>
  <c r="G10" i="5"/>
  <c r="G11" i="5"/>
  <c r="G12" i="5"/>
  <c r="G13" i="5"/>
  <c r="G2" i="5"/>
  <c r="G3" i="5"/>
  <c r="E2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8" i="5"/>
  <c r="H47" i="2"/>
  <c r="K8" i="2"/>
  <c r="L8" i="2"/>
  <c r="K9" i="2"/>
  <c r="L9" i="2"/>
  <c r="K10" i="2"/>
  <c r="L10" i="2"/>
  <c r="K11" i="2"/>
  <c r="L11" i="2"/>
  <c r="K12" i="2"/>
  <c r="L12" i="2"/>
  <c r="K13" i="2"/>
  <c r="L13" i="2"/>
  <c r="K14" i="2"/>
  <c r="L14" i="2"/>
  <c r="K15" i="2"/>
  <c r="L15" i="2"/>
  <c r="K16" i="2"/>
  <c r="L16" i="2"/>
  <c r="K17" i="2"/>
  <c r="L17" i="2"/>
  <c r="K18" i="2"/>
  <c r="L18" i="2"/>
  <c r="J19" i="2"/>
  <c r="K19" i="2"/>
  <c r="L19" i="2"/>
  <c r="K20" i="2"/>
  <c r="L20" i="2"/>
  <c r="K21" i="2"/>
  <c r="L21" i="2"/>
  <c r="K22" i="2"/>
  <c r="L22" i="2"/>
  <c r="K23" i="2"/>
  <c r="L23" i="2"/>
  <c r="K24" i="2"/>
  <c r="L24" i="2"/>
  <c r="K25" i="2"/>
  <c r="L25" i="2"/>
  <c r="K26" i="2"/>
  <c r="L26" i="2"/>
  <c r="K27" i="2"/>
  <c r="L27" i="2"/>
  <c r="K28" i="2"/>
  <c r="L28" i="2"/>
  <c r="K29" i="2"/>
  <c r="L29" i="2"/>
  <c r="K30" i="2"/>
  <c r="L30" i="2"/>
  <c r="J31" i="2"/>
  <c r="K31" i="2"/>
  <c r="L31" i="2"/>
  <c r="K32" i="2"/>
  <c r="L32" i="2"/>
  <c r="K33" i="2"/>
  <c r="L33" i="2"/>
  <c r="K34" i="2"/>
  <c r="L34" i="2"/>
  <c r="K35" i="2"/>
  <c r="L35" i="2"/>
  <c r="K36" i="2"/>
  <c r="L36" i="2"/>
  <c r="K37" i="2"/>
  <c r="L37" i="2"/>
  <c r="K38" i="2"/>
  <c r="L38" i="2"/>
  <c r="K39" i="2"/>
  <c r="L39" i="2"/>
  <c r="K40" i="2"/>
  <c r="L40" i="2"/>
  <c r="K41" i="2"/>
  <c r="L41" i="2"/>
  <c r="K42" i="2"/>
  <c r="L42" i="2"/>
  <c r="J43" i="2"/>
  <c r="K43" i="2"/>
  <c r="L43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8" i="2"/>
  <c r="G47" i="2"/>
  <c r="G45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8" i="2"/>
  <c r="F45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E8" i="2"/>
  <c r="D8" i="2"/>
  <c r="C45" i="2"/>
  <c r="C10" i="2"/>
  <c r="C11" i="2"/>
  <c r="C12" i="2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9" i="2"/>
  <c r="B45" i="2"/>
  <c r="M15" i="1" l="1"/>
  <c r="M7" i="1"/>
  <c r="G12" i="1"/>
  <c r="H4" i="1"/>
  <c r="H15" i="1"/>
  <c r="H16" i="1" s="1"/>
  <c r="G14" i="1"/>
  <c r="M12" i="1"/>
  <c r="K15" i="1"/>
  <c r="G11" i="1"/>
  <c r="K11" i="1"/>
  <c r="G8" i="1"/>
  <c r="K7" i="1"/>
  <c r="G16" i="1" l="1"/>
</calcChain>
</file>

<file path=xl/sharedStrings.xml><?xml version="1.0" encoding="utf-8"?>
<sst xmlns="http://schemas.openxmlformats.org/spreadsheetml/2006/main" count="58" uniqueCount="25">
  <si>
    <t>فبراير</t>
  </si>
  <si>
    <t>مارس</t>
  </si>
  <si>
    <t>افريل</t>
  </si>
  <si>
    <t>ماي</t>
  </si>
  <si>
    <t>جوان</t>
  </si>
  <si>
    <t>جويلية</t>
  </si>
  <si>
    <t>أوت</t>
  </si>
  <si>
    <t>سبتمبر</t>
  </si>
  <si>
    <t>أكتوبر</t>
  </si>
  <si>
    <t>نوفمبر</t>
  </si>
  <si>
    <t>ديسمبر</t>
  </si>
  <si>
    <t>جانفي2000</t>
  </si>
  <si>
    <t>جانفي2001</t>
  </si>
  <si>
    <t>جانفي2002</t>
  </si>
  <si>
    <t>t</t>
  </si>
  <si>
    <t>S</t>
  </si>
  <si>
    <t>T1</t>
  </si>
  <si>
    <t>T2</t>
  </si>
  <si>
    <t>T3</t>
  </si>
  <si>
    <t>T4</t>
  </si>
  <si>
    <t>Year/Qtr sales</t>
  </si>
  <si>
    <t>CVS</t>
  </si>
  <si>
    <t>T</t>
  </si>
  <si>
    <t>Y</t>
  </si>
  <si>
    <t>y=T*S*U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</si>
</sst>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Feuil1!$B$3:$B$15</c:f>
              <c:strCache>
                <c:ptCount val="13"/>
                <c:pt idx="0">
                  <c:v>Year/Qtr sales</c:v>
                </c:pt>
                <c:pt idx="1">
                  <c:v>T1</c:v>
                </c:pt>
                <c:pt idx="2">
                  <c:v>T2</c:v>
                </c:pt>
                <c:pt idx="3">
                  <c:v>T3</c:v>
                </c:pt>
                <c:pt idx="4">
                  <c:v>T4</c:v>
                </c:pt>
                <c:pt idx="5">
                  <c:v>T1</c:v>
                </c:pt>
                <c:pt idx="6">
                  <c:v>T2</c:v>
                </c:pt>
                <c:pt idx="7">
                  <c:v>T3</c:v>
                </c:pt>
                <c:pt idx="8">
                  <c:v>T4</c:v>
                </c:pt>
                <c:pt idx="9">
                  <c:v>T1</c:v>
                </c:pt>
                <c:pt idx="10">
                  <c:v>T2</c:v>
                </c:pt>
                <c:pt idx="11">
                  <c:v>T3</c:v>
                </c:pt>
                <c:pt idx="12">
                  <c:v>T4</c:v>
                </c:pt>
              </c:strCache>
            </c:strRef>
          </c:cat>
          <c:val>
            <c:numRef>
              <c:f>Feuil1!$C$3:$C$15</c:f>
              <c:numCache>
                <c:formatCode>General</c:formatCode>
                <c:ptCount val="13"/>
                <c:pt idx="1">
                  <c:v>115</c:v>
                </c:pt>
                <c:pt idx="2">
                  <c:v>140</c:v>
                </c:pt>
                <c:pt idx="3">
                  <c:v>220</c:v>
                </c:pt>
                <c:pt idx="4">
                  <c:v>520</c:v>
                </c:pt>
                <c:pt idx="5">
                  <c:v>120</c:v>
                </c:pt>
                <c:pt idx="6">
                  <c:v>145</c:v>
                </c:pt>
                <c:pt idx="7">
                  <c:v>230</c:v>
                </c:pt>
                <c:pt idx="8">
                  <c:v>660</c:v>
                </c:pt>
                <c:pt idx="9">
                  <c:v>125</c:v>
                </c:pt>
                <c:pt idx="10">
                  <c:v>150</c:v>
                </c:pt>
                <c:pt idx="11">
                  <c:v>240</c:v>
                </c:pt>
                <c:pt idx="12">
                  <c:v>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99-4958-9CA5-5C78A4258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5069519"/>
        <c:axId val="225062799"/>
      </c:lineChart>
      <c:catAx>
        <c:axId val="225069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062799"/>
        <c:crosses val="autoZero"/>
        <c:auto val="1"/>
        <c:lblAlgn val="ctr"/>
        <c:lblOffset val="100"/>
        <c:noMultiLvlLbl val="0"/>
      </c:catAx>
      <c:valAx>
        <c:axId val="2250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069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Feuil1!$B$3</c:f>
              <c:strCache>
                <c:ptCount val="1"/>
                <c:pt idx="0">
                  <c:v>Year/Qtr 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Feuil1!$A$4:$A$15</c:f>
              <c:numCache>
                <c:formatCode>General</c:formatCode>
                <c:ptCount val="12"/>
                <c:pt idx="0">
                  <c:v>2020</c:v>
                </c:pt>
                <c:pt idx="4">
                  <c:v>2021</c:v>
                </c:pt>
                <c:pt idx="8">
                  <c:v>2022</c:v>
                </c:pt>
              </c:numCache>
            </c:numRef>
          </c:cat>
          <c:val>
            <c:numRef>
              <c:f>Feuil1!$B$4:$B$15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4E-4973-9574-343D28F4322A}"/>
            </c:ext>
          </c:extLst>
        </c:ser>
        <c:ser>
          <c:idx val="1"/>
          <c:order val="1"/>
          <c:tx>
            <c:strRef>
              <c:f>Feuil1!$C$3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Feuil1!$A$4:$A$15</c:f>
              <c:numCache>
                <c:formatCode>General</c:formatCode>
                <c:ptCount val="12"/>
                <c:pt idx="0">
                  <c:v>2020</c:v>
                </c:pt>
                <c:pt idx="4">
                  <c:v>2021</c:v>
                </c:pt>
                <c:pt idx="8">
                  <c:v>2022</c:v>
                </c:pt>
              </c:numCache>
            </c:numRef>
          </c:cat>
          <c:val>
            <c:numRef>
              <c:f>Feuil1!$C$4:$C$15</c:f>
              <c:numCache>
                <c:formatCode>General</c:formatCode>
                <c:ptCount val="12"/>
                <c:pt idx="0">
                  <c:v>115</c:v>
                </c:pt>
                <c:pt idx="1">
                  <c:v>140</c:v>
                </c:pt>
                <c:pt idx="2">
                  <c:v>220</c:v>
                </c:pt>
                <c:pt idx="3">
                  <c:v>520</c:v>
                </c:pt>
                <c:pt idx="4">
                  <c:v>120</c:v>
                </c:pt>
                <c:pt idx="5">
                  <c:v>145</c:v>
                </c:pt>
                <c:pt idx="6">
                  <c:v>230</c:v>
                </c:pt>
                <c:pt idx="7">
                  <c:v>660</c:v>
                </c:pt>
                <c:pt idx="8">
                  <c:v>125</c:v>
                </c:pt>
                <c:pt idx="9">
                  <c:v>150</c:v>
                </c:pt>
                <c:pt idx="10">
                  <c:v>240</c:v>
                </c:pt>
                <c:pt idx="11">
                  <c:v>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4E-4973-9574-343D28F43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9216063"/>
        <c:axId val="1439216543"/>
      </c:lineChart>
      <c:catAx>
        <c:axId val="1439216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9216543"/>
        <c:crosses val="autoZero"/>
        <c:auto val="1"/>
        <c:lblAlgn val="ctr"/>
        <c:lblOffset val="100"/>
        <c:noMultiLvlLbl val="0"/>
      </c:catAx>
      <c:valAx>
        <c:axId val="1439216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9216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897430008748906"/>
          <c:y val="0.152777777777777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Feuil2!$A$8:$A$43</c:f>
              <c:strCache>
                <c:ptCount val="36"/>
                <c:pt idx="0">
                  <c:v>جانفي2000</c:v>
                </c:pt>
                <c:pt idx="1">
                  <c:v>فبراير</c:v>
                </c:pt>
                <c:pt idx="2">
                  <c:v>مارس</c:v>
                </c:pt>
                <c:pt idx="3">
                  <c:v>افريل</c:v>
                </c:pt>
                <c:pt idx="4">
                  <c:v>ماي</c:v>
                </c:pt>
                <c:pt idx="5">
                  <c:v>جوان</c:v>
                </c:pt>
                <c:pt idx="6">
                  <c:v>جويلية</c:v>
                </c:pt>
                <c:pt idx="7">
                  <c:v>أوت</c:v>
                </c:pt>
                <c:pt idx="8">
                  <c:v>سبتمبر</c:v>
                </c:pt>
                <c:pt idx="9">
                  <c:v>أكتوبر</c:v>
                </c:pt>
                <c:pt idx="10">
                  <c:v>نوفمبر</c:v>
                </c:pt>
                <c:pt idx="11">
                  <c:v>ديسمبر</c:v>
                </c:pt>
                <c:pt idx="12">
                  <c:v>جانفي2001</c:v>
                </c:pt>
                <c:pt idx="13">
                  <c:v>فبراير</c:v>
                </c:pt>
                <c:pt idx="14">
                  <c:v>مارس</c:v>
                </c:pt>
                <c:pt idx="15">
                  <c:v>افريل</c:v>
                </c:pt>
                <c:pt idx="16">
                  <c:v>ماي</c:v>
                </c:pt>
                <c:pt idx="17">
                  <c:v>جوان</c:v>
                </c:pt>
                <c:pt idx="18">
                  <c:v>جويلية</c:v>
                </c:pt>
                <c:pt idx="19">
                  <c:v>أوت</c:v>
                </c:pt>
                <c:pt idx="20">
                  <c:v>سبتمبر</c:v>
                </c:pt>
                <c:pt idx="21">
                  <c:v>أكتوبر</c:v>
                </c:pt>
                <c:pt idx="22">
                  <c:v>نوفمبر</c:v>
                </c:pt>
                <c:pt idx="23">
                  <c:v>ديسمبر</c:v>
                </c:pt>
                <c:pt idx="24">
                  <c:v>جانفي2002</c:v>
                </c:pt>
                <c:pt idx="25">
                  <c:v>فبراير</c:v>
                </c:pt>
                <c:pt idx="26">
                  <c:v>مارس</c:v>
                </c:pt>
                <c:pt idx="27">
                  <c:v>افريل</c:v>
                </c:pt>
                <c:pt idx="28">
                  <c:v>ماي</c:v>
                </c:pt>
                <c:pt idx="29">
                  <c:v>جوان</c:v>
                </c:pt>
                <c:pt idx="30">
                  <c:v>جويلية</c:v>
                </c:pt>
                <c:pt idx="31">
                  <c:v>أوت</c:v>
                </c:pt>
                <c:pt idx="32">
                  <c:v>سبتمبر</c:v>
                </c:pt>
                <c:pt idx="33">
                  <c:v>أكتوبر</c:v>
                </c:pt>
                <c:pt idx="34">
                  <c:v>نوفمبر</c:v>
                </c:pt>
                <c:pt idx="35">
                  <c:v>ديسمبر</c:v>
                </c:pt>
              </c:strCache>
            </c:strRef>
          </c:cat>
          <c:val>
            <c:numRef>
              <c:f>Feuil2!$B$8:$B$43</c:f>
              <c:numCache>
                <c:formatCode>General</c:formatCode>
                <c:ptCount val="36"/>
                <c:pt idx="0">
                  <c:v>20</c:v>
                </c:pt>
                <c:pt idx="1">
                  <c:v>17</c:v>
                </c:pt>
                <c:pt idx="2">
                  <c:v>21</c:v>
                </c:pt>
                <c:pt idx="3">
                  <c:v>20</c:v>
                </c:pt>
                <c:pt idx="4">
                  <c:v>17</c:v>
                </c:pt>
                <c:pt idx="5">
                  <c:v>16.600000000000001</c:v>
                </c:pt>
                <c:pt idx="6">
                  <c:v>22</c:v>
                </c:pt>
                <c:pt idx="7">
                  <c:v>15</c:v>
                </c:pt>
                <c:pt idx="8">
                  <c:v>14</c:v>
                </c:pt>
                <c:pt idx="9">
                  <c:v>23</c:v>
                </c:pt>
                <c:pt idx="10">
                  <c:v>21</c:v>
                </c:pt>
                <c:pt idx="11">
                  <c:v>16</c:v>
                </c:pt>
                <c:pt idx="12">
                  <c:v>23</c:v>
                </c:pt>
                <c:pt idx="13">
                  <c:v>19</c:v>
                </c:pt>
                <c:pt idx="14">
                  <c:v>22</c:v>
                </c:pt>
                <c:pt idx="15">
                  <c:v>17</c:v>
                </c:pt>
                <c:pt idx="16">
                  <c:v>20</c:v>
                </c:pt>
                <c:pt idx="17">
                  <c:v>15</c:v>
                </c:pt>
                <c:pt idx="18">
                  <c:v>20</c:v>
                </c:pt>
                <c:pt idx="19">
                  <c:v>16</c:v>
                </c:pt>
                <c:pt idx="20">
                  <c:v>11</c:v>
                </c:pt>
                <c:pt idx="21">
                  <c:v>22</c:v>
                </c:pt>
                <c:pt idx="22">
                  <c:v>19</c:v>
                </c:pt>
                <c:pt idx="23">
                  <c:v>16</c:v>
                </c:pt>
                <c:pt idx="24">
                  <c:v>18</c:v>
                </c:pt>
                <c:pt idx="25">
                  <c:v>15</c:v>
                </c:pt>
                <c:pt idx="26">
                  <c:v>18</c:v>
                </c:pt>
                <c:pt idx="27">
                  <c:v>19</c:v>
                </c:pt>
                <c:pt idx="28">
                  <c:v>15</c:v>
                </c:pt>
                <c:pt idx="29">
                  <c:v>13</c:v>
                </c:pt>
                <c:pt idx="30">
                  <c:v>21.5</c:v>
                </c:pt>
                <c:pt idx="31">
                  <c:v>13</c:v>
                </c:pt>
                <c:pt idx="32">
                  <c:v>9</c:v>
                </c:pt>
                <c:pt idx="33">
                  <c:v>22</c:v>
                </c:pt>
                <c:pt idx="34">
                  <c:v>16</c:v>
                </c:pt>
                <c:pt idx="35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47-4A7B-93BD-2D1226925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109839"/>
        <c:axId val="2109126639"/>
      </c:lineChart>
      <c:catAx>
        <c:axId val="2109109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9126639"/>
        <c:crosses val="autoZero"/>
        <c:auto val="1"/>
        <c:lblAlgn val="ctr"/>
        <c:lblOffset val="100"/>
        <c:noMultiLvlLbl val="0"/>
      </c:catAx>
      <c:valAx>
        <c:axId val="2109126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9109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266700</xdr:colOff>
      <xdr:row>1</xdr:row>
      <xdr:rowOff>148590</xdr:rowOff>
    </xdr:from>
    <xdr:ext cx="210249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E8A01A3A-CCAC-F3F1-082C-0934293EB04B}"/>
                </a:ext>
              </a:extLst>
            </xdr:cNvPr>
            <xdr:cNvSpPr txBox="1"/>
          </xdr:nvSpPr>
          <xdr:spPr>
            <a:xfrm>
              <a:off x="1851660" y="331470"/>
              <a:ext cx="210249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E8A01A3A-CCAC-F3F1-082C-0934293EB04B}"/>
                </a:ext>
              </a:extLst>
            </xdr:cNvPr>
            <xdr:cNvSpPr txBox="1"/>
          </xdr:nvSpPr>
          <xdr:spPr>
            <a:xfrm>
              <a:off x="1851660" y="331470"/>
              <a:ext cx="210249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𝒚_𝒕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</xdr:col>
      <xdr:colOff>447674</xdr:colOff>
      <xdr:row>15</xdr:row>
      <xdr:rowOff>15080</xdr:rowOff>
    </xdr:from>
    <xdr:ext cx="331886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1342A162-A322-6DD6-9BE5-A2D748C0DF7F}"/>
                </a:ext>
              </a:extLst>
            </xdr:cNvPr>
            <xdr:cNvSpPr txBox="1"/>
          </xdr:nvSpPr>
          <xdr:spPr>
            <a:xfrm>
              <a:off x="1241424" y="3277393"/>
              <a:ext cx="331886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acc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1342A162-A322-6DD6-9BE5-A2D748C0DF7F}"/>
                </a:ext>
              </a:extLst>
            </xdr:cNvPr>
            <xdr:cNvSpPr txBox="1"/>
          </xdr:nvSpPr>
          <xdr:spPr>
            <a:xfrm>
              <a:off x="1241424" y="3277393"/>
              <a:ext cx="331886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𝒚 ̅=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3</xdr:col>
      <xdr:colOff>34925</xdr:colOff>
      <xdr:row>15</xdr:row>
      <xdr:rowOff>46832</xdr:rowOff>
    </xdr:from>
    <xdr:ext cx="235577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EB5668CE-9EF2-01A2-9F0C-365859148768}"/>
                </a:ext>
              </a:extLst>
            </xdr:cNvPr>
            <xdr:cNvSpPr txBox="1"/>
          </xdr:nvSpPr>
          <xdr:spPr>
            <a:xfrm>
              <a:off x="2416175" y="3404395"/>
              <a:ext cx="23557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1" i="1">
                            <a:latin typeface="Cambria Math" panose="02040503050406030204" pitchFamily="18" charset="0"/>
                          </a:rPr>
                          <m:t>𝒕</m:t>
                        </m:r>
                      </m:e>
                    </m:acc>
                    <m:r>
                      <a:rPr lang="fr-FR" sz="11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EB5668CE-9EF2-01A2-9F0C-365859148768}"/>
                </a:ext>
              </a:extLst>
            </xdr:cNvPr>
            <xdr:cNvSpPr txBox="1"/>
          </xdr:nvSpPr>
          <xdr:spPr>
            <a:xfrm>
              <a:off x="2416175" y="3404395"/>
              <a:ext cx="23557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b="1" i="0">
                  <a:latin typeface="Cambria Math" panose="02040503050406030204" pitchFamily="18" charset="0"/>
                </a:rPr>
                <a:t>𝒕 ̅=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4</xdr:col>
      <xdr:colOff>246063</xdr:colOff>
      <xdr:row>1</xdr:row>
      <xdr:rowOff>150812</xdr:rowOff>
    </xdr:from>
    <xdr:ext cx="247247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93DCBC98-38DC-49FB-9541-5F16B97B49B6}"/>
                </a:ext>
              </a:extLst>
            </xdr:cNvPr>
            <xdr:cNvSpPr txBox="1"/>
          </xdr:nvSpPr>
          <xdr:spPr>
            <a:xfrm>
              <a:off x="3421063" y="333375"/>
              <a:ext cx="24724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/>
                <a:t>y-</a:t>
              </a:r>
              <a14:m>
                <m:oMath xmlns:m="http://schemas.openxmlformats.org/officeDocument/2006/math">
                  <m:acc>
                    <m:accPr>
                      <m:chr m:val="̅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𝒚</m:t>
                      </m:r>
                    </m:e>
                  </m:acc>
                </m:oMath>
              </a14:m>
              <a:endParaRPr lang="fr-FR" sz="1100" b="1"/>
            </a:p>
          </xdr:txBody>
        </xdr:sp>
      </mc:Choice>
      <mc:Fallback>
        <xdr:sp macro="" textlink="">
          <xdr:nvSpPr>
            <xdr:cNvPr id="14" name="ZoneTexte 13">
              <a:extLst>
                <a:ext uri="{FF2B5EF4-FFF2-40B4-BE49-F238E27FC236}">
                  <a16:creationId xmlns:a16="http://schemas.microsoft.com/office/drawing/2014/main" id="{93DCBC98-38DC-49FB-9541-5F16B97B49B6}"/>
                </a:ext>
              </a:extLst>
            </xdr:cNvPr>
            <xdr:cNvSpPr txBox="1"/>
          </xdr:nvSpPr>
          <xdr:spPr>
            <a:xfrm>
              <a:off x="3421063" y="333375"/>
              <a:ext cx="24724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/>
                <a:t>y-</a:t>
              </a:r>
              <a:r>
                <a:rPr lang="fr-FR" sz="1400" b="1" i="0">
                  <a:latin typeface="Cambria Math" panose="02040503050406030204" pitchFamily="18" charset="0"/>
                </a:rPr>
                <a:t>𝒚 ̅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5</xdr:col>
      <xdr:colOff>293687</xdr:colOff>
      <xdr:row>1</xdr:row>
      <xdr:rowOff>150812</xdr:rowOff>
    </xdr:from>
    <xdr:ext cx="190309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449A9CE9-1A31-4C5B-8935-051B50A2FA4E}"/>
                </a:ext>
              </a:extLst>
            </xdr:cNvPr>
            <xdr:cNvSpPr txBox="1"/>
          </xdr:nvSpPr>
          <xdr:spPr>
            <a:xfrm>
              <a:off x="4262437" y="333375"/>
              <a:ext cx="190309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/>
                <a:t>t-</a:t>
              </a:r>
              <a14:m>
                <m:oMath xmlns:m="http://schemas.openxmlformats.org/officeDocument/2006/math">
                  <m:acc>
                    <m:accPr>
                      <m:chr m:val="̅"/>
                      <m:ctrlPr>
                        <a:rPr lang="fr-FR" sz="140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𝑡</m:t>
                      </m:r>
                    </m:e>
                  </m:acc>
                </m:oMath>
              </a14:m>
              <a:endParaRPr lang="fr-FR" sz="1100"/>
            </a:p>
          </xdr:txBody>
        </xdr:sp>
      </mc:Choice>
      <mc:Fallback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449A9CE9-1A31-4C5B-8935-051B50A2FA4E}"/>
                </a:ext>
              </a:extLst>
            </xdr:cNvPr>
            <xdr:cNvSpPr txBox="1"/>
          </xdr:nvSpPr>
          <xdr:spPr>
            <a:xfrm>
              <a:off x="4262437" y="333375"/>
              <a:ext cx="190309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/>
                <a:t>t-</a:t>
              </a:r>
              <a:r>
                <a:rPr lang="fr-FR" sz="1400" b="0" i="0">
                  <a:latin typeface="Cambria Math" panose="02040503050406030204" pitchFamily="18" charset="0"/>
                </a:rPr>
                <a:t>𝑡 ̅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166687</xdr:colOff>
      <xdr:row>1</xdr:row>
      <xdr:rowOff>166687</xdr:rowOff>
    </xdr:from>
    <xdr:ext cx="1198470" cy="21050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B956B9B6-4F40-4792-8C11-CED37D346BE5}"/>
                </a:ext>
              </a:extLst>
            </xdr:cNvPr>
            <xdr:cNvSpPr txBox="1"/>
          </xdr:nvSpPr>
          <xdr:spPr>
            <a:xfrm>
              <a:off x="4929187" y="349250"/>
              <a:ext cx="1198470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4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400" b="0" i="1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𝑦</m:t>
                      </m:r>
                    </m:e>
                    <m:sub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𝑡</m:t>
                      </m:r>
                    </m:sub>
                  </m:sSub>
                  <m:r>
                    <a:rPr lang="fr-FR" sz="1400" b="0" i="1">
                      <a:latin typeface="Cambria Math" panose="02040503050406030204" pitchFamily="18" charset="0"/>
                    </a:rPr>
                    <m:t>−</m:t>
                  </m:r>
                  <m:acc>
                    <m:accPr>
                      <m:chr m:val="̅"/>
                      <m:ctrlPr>
                        <a:rPr lang="fr-FR" sz="1400" b="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𝑦</m:t>
                      </m:r>
                    </m:e>
                  </m:acc>
                  <m:r>
                    <a:rPr lang="fr-FR" sz="1400" b="0" i="1">
                      <a:latin typeface="Cambria Math" panose="02040503050406030204" pitchFamily="18" charset="0"/>
                    </a:rPr>
                    <m:t>)∗(</m:t>
                  </m:r>
                  <m:r>
                    <a:rPr lang="fr-FR" sz="1400" b="0" i="1">
                      <a:latin typeface="Cambria Math" panose="02040503050406030204" pitchFamily="18" charset="0"/>
                    </a:rPr>
                    <m:t>𝑡</m:t>
                  </m:r>
                  <m:r>
                    <a:rPr lang="fr-FR" sz="1400" b="0" i="1">
                      <a:latin typeface="Cambria Math" panose="02040503050406030204" pitchFamily="18" charset="0"/>
                    </a:rPr>
                    <m:t>−</m:t>
                  </m:r>
                  <m:acc>
                    <m:accPr>
                      <m:chr m:val="̅"/>
                      <m:ctrlPr>
                        <a:rPr lang="fr-FR" sz="1400" b="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𝑡</m:t>
                      </m:r>
                    </m:e>
                  </m:acc>
                </m:oMath>
              </a14:m>
              <a:r>
                <a:rPr lang="fr-FR" sz="1100"/>
                <a:t>)</a:t>
              </a:r>
            </a:p>
          </xdr:txBody>
        </xdr:sp>
      </mc:Choice>
      <mc:Fallback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B956B9B6-4F40-4792-8C11-CED37D346BE5}"/>
                </a:ext>
              </a:extLst>
            </xdr:cNvPr>
            <xdr:cNvSpPr txBox="1"/>
          </xdr:nvSpPr>
          <xdr:spPr>
            <a:xfrm>
              <a:off x="4929187" y="349250"/>
              <a:ext cx="1198470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i="0">
                  <a:latin typeface="Cambria Math" panose="02040503050406030204" pitchFamily="18" charset="0"/>
                </a:rPr>
                <a:t>〖</a:t>
              </a:r>
              <a:r>
                <a:rPr lang="fr-FR" sz="1400" b="0" i="0">
                  <a:latin typeface="Cambria Math" panose="02040503050406030204" pitchFamily="18" charset="0"/>
                </a:rPr>
                <a:t>(𝑦〗_𝑡−𝑦 ̅)∗(𝑡−𝑡 ̅</a:t>
              </a:r>
              <a:r>
                <a:rPr lang="fr-FR" sz="1100"/>
                <a:t>)</a:t>
              </a:r>
            </a:p>
          </xdr:txBody>
        </xdr:sp>
      </mc:Fallback>
    </mc:AlternateContent>
    <xdr:clientData/>
  </xdr:oneCellAnchor>
  <xdr:oneCellAnchor>
    <xdr:from>
      <xdr:col>7</xdr:col>
      <xdr:colOff>190500</xdr:colOff>
      <xdr:row>1</xdr:row>
      <xdr:rowOff>142874</xdr:rowOff>
    </xdr:from>
    <xdr:ext cx="637226" cy="22307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44CB7493-9FC4-4B16-A170-7674358846FA}"/>
                </a:ext>
              </a:extLst>
            </xdr:cNvPr>
            <xdr:cNvSpPr txBox="1"/>
          </xdr:nvSpPr>
          <xdr:spPr>
            <a:xfrm>
              <a:off x="6421438" y="325437"/>
              <a:ext cx="637226" cy="223074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kumimoji="0" lang="fr-FR" sz="14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d>
                          <m:dPr>
                            <m:ctrlPr>
                              <a:rPr kumimoji="0" lang="fr-FR" sz="14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kumimoji="0" lang="fr-FR" sz="14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  <m:r>
                              <a:rPr kumimoji="0" lang="fr-FR" sz="14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acc>
                              <m:accPr>
                                <m:chr m:val="̅"/>
                                <m:ctrlPr>
                                  <a:rPr kumimoji="0" lang="fr-FR" sz="14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ysClr val="windowText" lastClr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accPr>
                              <m:e>
                                <m:r>
                                  <a:rPr kumimoji="0" lang="fr-FR" sz="14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ysClr val="windowText" lastClr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𝑡</m:t>
                                </m:r>
                              </m:e>
                            </m:acc>
                          </m:e>
                        </m:d>
                      </m:e>
                      <m:sup>
                        <m:r>
                          <a:rPr kumimoji="0" lang="fr-FR" sz="14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kumimoji="0" lang="fr-FR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Choice>
      <mc:Fallback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44CB7493-9FC4-4B16-A170-7674358846FA}"/>
                </a:ext>
              </a:extLst>
            </xdr:cNvPr>
            <xdr:cNvSpPr txBox="1"/>
          </xdr:nvSpPr>
          <xdr:spPr>
            <a:xfrm>
              <a:off x="6421438" y="325437"/>
              <a:ext cx="637226" cy="223074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r-FR" sz="14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n-ea"/>
                  <a:cs typeface="+mn-cs"/>
                </a:rPr>
                <a:t>(𝑡−𝑡 ̅ )^2</a:t>
              </a:r>
              <a:endParaRPr kumimoji="0" lang="fr-FR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6</xdr:col>
      <xdr:colOff>106363</xdr:colOff>
      <xdr:row>14</xdr:row>
      <xdr:rowOff>157957</xdr:rowOff>
    </xdr:from>
    <xdr:ext cx="372090" cy="40992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0F1B90E0-4100-87CF-DF09-9882D2CEEF2B}"/>
                </a:ext>
              </a:extLst>
            </xdr:cNvPr>
            <xdr:cNvSpPr txBox="1"/>
          </xdr:nvSpPr>
          <xdr:spPr>
            <a:xfrm>
              <a:off x="4868863" y="3198020"/>
              <a:ext cx="37209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0F1B90E0-4100-87CF-DF09-9882D2CEEF2B}"/>
                </a:ext>
              </a:extLst>
            </xdr:cNvPr>
            <xdr:cNvSpPr txBox="1"/>
          </xdr:nvSpPr>
          <xdr:spPr>
            <a:xfrm>
              <a:off x="4868863" y="3198020"/>
              <a:ext cx="37209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i="0">
                  <a:latin typeface="Cambria Math" panose="02040503050406030204" pitchFamily="18" charset="0"/>
                </a:rPr>
                <a:t>∑▒</a:t>
              </a:r>
              <a:r>
                <a:rPr lang="fr-FR" sz="1100" b="0" i="0">
                  <a:latin typeface="Cambria Math" panose="02040503050406030204" pitchFamily="18" charset="0"/>
                </a:rPr>
                <a:t>=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1452563</xdr:colOff>
      <xdr:row>14</xdr:row>
      <xdr:rowOff>166688</xdr:rowOff>
    </xdr:from>
    <xdr:ext cx="372090" cy="31750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B677BBF0-328C-4ABD-8BE9-64219BD43301}"/>
                </a:ext>
              </a:extLst>
            </xdr:cNvPr>
            <xdr:cNvSpPr txBox="1"/>
          </xdr:nvSpPr>
          <xdr:spPr>
            <a:xfrm>
              <a:off x="6215063" y="3206751"/>
              <a:ext cx="372090" cy="317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B677BBF0-328C-4ABD-8BE9-64219BD43301}"/>
                </a:ext>
              </a:extLst>
            </xdr:cNvPr>
            <xdr:cNvSpPr txBox="1"/>
          </xdr:nvSpPr>
          <xdr:spPr>
            <a:xfrm>
              <a:off x="6215063" y="3206751"/>
              <a:ext cx="372090" cy="317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100" i="0">
                  <a:latin typeface="Cambria Math" panose="02040503050406030204" pitchFamily="18" charset="0"/>
                </a:rPr>
                <a:t>∑▒</a:t>
              </a:r>
              <a:r>
                <a:rPr lang="fr-FR" sz="1100" b="0" i="0">
                  <a:latin typeface="Cambria Math" panose="02040503050406030204" pitchFamily="18" charset="0"/>
                </a:rPr>
                <a:t>=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582612</xdr:colOff>
      <xdr:row>16</xdr:row>
      <xdr:rowOff>150019</xdr:rowOff>
    </xdr:from>
    <xdr:ext cx="1838325" cy="42148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4" name="ZoneTexte 23">
              <a:extLst>
                <a:ext uri="{FF2B5EF4-FFF2-40B4-BE49-F238E27FC236}">
                  <a16:creationId xmlns:a16="http://schemas.microsoft.com/office/drawing/2014/main" id="{88416FB6-951A-9DD9-35C7-89B98BBE102D}"/>
                </a:ext>
              </a:extLst>
            </xdr:cNvPr>
            <xdr:cNvSpPr txBox="1"/>
          </xdr:nvSpPr>
          <xdr:spPr>
            <a:xfrm>
              <a:off x="5345112" y="3729832"/>
              <a:ext cx="1838325" cy="42148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𝒂</m:t>
                        </m:r>
                      </m:e>
                    </m:acc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𝟑𝟖𝟑𝟕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𝟓</m:t>
                        </m:r>
                      </m:num>
                      <m:den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𝟏𝟒𝟑</m:t>
                        </m:r>
                      </m:den>
                    </m:f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400" b="1" i="0">
                        <a:latin typeface="Cambria Math" panose="02040503050406030204" pitchFamily="18" charset="0"/>
                      </a:rPr>
                      <m:t>𝟐𝟔</m:t>
                    </m:r>
                    <m:r>
                      <a:rPr lang="fr-FR" sz="1400" b="1" i="0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400" b="1" i="0">
                        <a:latin typeface="Cambria Math" panose="02040503050406030204" pitchFamily="18" charset="0"/>
                      </a:rPr>
                      <m:t>𝟖𝟒</m:t>
                    </m:r>
                  </m:oMath>
                </m:oMathPara>
              </a14:m>
              <a:endParaRPr lang="fr-FR" sz="1400" b="1"/>
            </a:p>
          </xdr:txBody>
        </xdr:sp>
      </mc:Choice>
      <mc:Fallback>
        <xdr:sp macro="" textlink="">
          <xdr:nvSpPr>
            <xdr:cNvPr id="24" name="ZoneTexte 23">
              <a:extLst>
                <a:ext uri="{FF2B5EF4-FFF2-40B4-BE49-F238E27FC236}">
                  <a16:creationId xmlns:a16="http://schemas.microsoft.com/office/drawing/2014/main" id="{88416FB6-951A-9DD9-35C7-89B98BBE102D}"/>
                </a:ext>
              </a:extLst>
            </xdr:cNvPr>
            <xdr:cNvSpPr txBox="1"/>
          </xdr:nvSpPr>
          <xdr:spPr>
            <a:xfrm>
              <a:off x="5345112" y="3729832"/>
              <a:ext cx="1838325" cy="42148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𝒂 ̂=(𝟑𝟖𝟑𝟕,𝟓)/𝟏𝟒𝟑=𝟐𝟔,𝟖𝟒</a:t>
              </a:r>
              <a:endParaRPr lang="fr-FR" sz="1400" b="1"/>
            </a:p>
          </xdr:txBody>
        </xdr:sp>
      </mc:Fallback>
    </mc:AlternateContent>
    <xdr:clientData/>
  </xdr:oneCellAnchor>
  <xdr:oneCellAnchor>
    <xdr:from>
      <xdr:col>6</xdr:col>
      <xdr:colOff>503238</xdr:colOff>
      <xdr:row>19</xdr:row>
      <xdr:rowOff>15080</xdr:rowOff>
    </xdr:from>
    <xdr:ext cx="3132139" cy="23551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5" name="ZoneTexte 24">
              <a:extLst>
                <a:ext uri="{FF2B5EF4-FFF2-40B4-BE49-F238E27FC236}">
                  <a16:creationId xmlns:a16="http://schemas.microsoft.com/office/drawing/2014/main" id="{9E95DAF0-172F-2542-8BB9-5B056C19F6B1}"/>
                </a:ext>
              </a:extLst>
            </xdr:cNvPr>
            <xdr:cNvSpPr txBox="1"/>
          </xdr:nvSpPr>
          <xdr:spPr>
            <a:xfrm>
              <a:off x="5265738" y="4269580"/>
              <a:ext cx="3132139" cy="2355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𝒃</m:t>
                        </m:r>
                      </m:e>
                    </m:acc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𝟐𝟖𝟖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𝟕𝟓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−</m:t>
                    </m:r>
                    <m:d>
                      <m:d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𝟐𝟔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𝟖𝟒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∗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𝟓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𝟓</m:t>
                        </m:r>
                      </m:e>
                    </m:d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𝟏𝟒𝟏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𝟏𝟑</m:t>
                    </m:r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25" name="ZoneTexte 24">
              <a:extLst>
                <a:ext uri="{FF2B5EF4-FFF2-40B4-BE49-F238E27FC236}">
                  <a16:creationId xmlns:a16="http://schemas.microsoft.com/office/drawing/2014/main" id="{9E95DAF0-172F-2542-8BB9-5B056C19F6B1}"/>
                </a:ext>
              </a:extLst>
            </xdr:cNvPr>
            <xdr:cNvSpPr txBox="1"/>
          </xdr:nvSpPr>
          <xdr:spPr>
            <a:xfrm>
              <a:off x="5265738" y="4269580"/>
              <a:ext cx="3132139" cy="2355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𝒃 ̂=𝟐𝟖𝟖,𝟕𝟓−(𝟐𝟔,𝟖𝟒∗𝟓,𝟓)=𝟏𝟒𝟏,𝟏𝟑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6</xdr:col>
      <xdr:colOff>479425</xdr:colOff>
      <xdr:row>20</xdr:row>
      <xdr:rowOff>213519</xdr:rowOff>
    </xdr:from>
    <xdr:ext cx="1592744" cy="22961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6" name="ZoneTexte 25">
              <a:extLst>
                <a:ext uri="{FF2B5EF4-FFF2-40B4-BE49-F238E27FC236}">
                  <a16:creationId xmlns:a16="http://schemas.microsoft.com/office/drawing/2014/main" id="{E7322CD5-9F52-5116-308A-B77B6CFFC13C}"/>
                </a:ext>
              </a:extLst>
            </xdr:cNvPr>
            <xdr:cNvSpPr txBox="1"/>
          </xdr:nvSpPr>
          <xdr:spPr>
            <a:xfrm>
              <a:off x="5241925" y="4690269"/>
              <a:ext cx="1592744" cy="2296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acc>
                    <m:accPr>
                      <m:chr m:val="̂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𝑻</m:t>
                      </m:r>
                    </m:e>
                  </m:acc>
                  <m:r>
                    <a:rPr lang="fr-FR" sz="1400" b="1" i="1">
                      <a:latin typeface="Cambria Math" panose="02040503050406030204" pitchFamily="18" charset="0"/>
                    </a:rPr>
                    <m:t>=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𝟐𝟔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,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𝟖𝟒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𝒕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+</m:t>
                  </m:r>
                </m:oMath>
              </a14:m>
              <a:r>
                <a:rPr lang="fr-FR" sz="1400" b="1"/>
                <a:t>141,13</a:t>
              </a:r>
            </a:p>
          </xdr:txBody>
        </xdr:sp>
      </mc:Choice>
      <mc:Fallback>
        <xdr:sp macro="" textlink="">
          <xdr:nvSpPr>
            <xdr:cNvPr id="26" name="ZoneTexte 25">
              <a:extLst>
                <a:ext uri="{FF2B5EF4-FFF2-40B4-BE49-F238E27FC236}">
                  <a16:creationId xmlns:a16="http://schemas.microsoft.com/office/drawing/2014/main" id="{E7322CD5-9F52-5116-308A-B77B6CFFC13C}"/>
                </a:ext>
              </a:extLst>
            </xdr:cNvPr>
            <xdr:cNvSpPr txBox="1"/>
          </xdr:nvSpPr>
          <xdr:spPr>
            <a:xfrm>
              <a:off x="5241925" y="4690269"/>
              <a:ext cx="1592744" cy="2296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𝑻 ̂=𝟐𝟔,𝟖𝟒𝒕+</a:t>
              </a:r>
              <a:r>
                <a:rPr lang="fr-FR" sz="1400" b="1"/>
                <a:t>141,13</a:t>
              </a:r>
            </a:p>
          </xdr:txBody>
        </xdr:sp>
      </mc:Fallback>
    </mc:AlternateContent>
    <xdr:clientData/>
  </xdr:oneCellAnchor>
  <xdr:oneCellAnchor>
    <xdr:from>
      <xdr:col>9</xdr:col>
      <xdr:colOff>90488</xdr:colOff>
      <xdr:row>1</xdr:row>
      <xdr:rowOff>7143</xdr:rowOff>
    </xdr:from>
    <xdr:ext cx="639534" cy="42941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9" name="ZoneTexte 28">
              <a:extLst>
                <a:ext uri="{FF2B5EF4-FFF2-40B4-BE49-F238E27FC236}">
                  <a16:creationId xmlns:a16="http://schemas.microsoft.com/office/drawing/2014/main" id="{C0BC0B74-87DD-A6A7-5A7F-9329F98C7E4D}"/>
                </a:ext>
              </a:extLst>
            </xdr:cNvPr>
            <xdr:cNvSpPr txBox="1"/>
          </xdr:nvSpPr>
          <xdr:spPr>
            <a:xfrm>
              <a:off x="9329738" y="189706"/>
              <a:ext cx="639534" cy="4294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𝑺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  <m:sup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𝒑</m:t>
                        </m:r>
                      </m:sup>
                    </m:sSubSup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𝒚</m:t>
                            </m:r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acc>
                              <m:accPr>
                                <m:chr m:val="̂"/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𝑻</m:t>
                                </m:r>
                              </m:e>
                            </m:acc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29" name="ZoneTexte 28">
              <a:extLst>
                <a:ext uri="{FF2B5EF4-FFF2-40B4-BE49-F238E27FC236}">
                  <a16:creationId xmlns:a16="http://schemas.microsoft.com/office/drawing/2014/main" id="{C0BC0B74-87DD-A6A7-5A7F-9329F98C7E4D}"/>
                </a:ext>
              </a:extLst>
            </xdr:cNvPr>
            <xdr:cNvSpPr txBox="1"/>
          </xdr:nvSpPr>
          <xdr:spPr>
            <a:xfrm>
              <a:off x="9329738" y="189706"/>
              <a:ext cx="639534" cy="4294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𝑺_𝒕^𝒑=𝒚_𝒕/𝑻 ̂_𝒕 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11</xdr:col>
      <xdr:colOff>50799</xdr:colOff>
      <xdr:row>1</xdr:row>
      <xdr:rowOff>30955</xdr:rowOff>
    </xdr:from>
    <xdr:ext cx="1085745" cy="40402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0" name="ZoneTexte 29">
              <a:extLst>
                <a:ext uri="{FF2B5EF4-FFF2-40B4-BE49-F238E27FC236}">
                  <a16:creationId xmlns:a16="http://schemas.microsoft.com/office/drawing/2014/main" id="{AF26DA2B-F334-575C-1891-9510505C8A88}"/>
                </a:ext>
              </a:extLst>
            </xdr:cNvPr>
            <xdr:cNvSpPr txBox="1"/>
          </xdr:nvSpPr>
          <xdr:spPr>
            <a:xfrm>
              <a:off x="10877549" y="213518"/>
              <a:ext cx="1085745" cy="4040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𝑺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400" b="0" i="1">
                        <a:latin typeface="Cambria Math" panose="02040503050406030204" pitchFamily="18" charset="0"/>
                      </a:rPr>
                      <m:t>=</m:t>
                    </m:r>
                    <m:sSubSup>
                      <m:sSubSup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𝑺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  <m:sup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𝒑</m:t>
                        </m:r>
                      </m:sup>
                    </m:sSubSup>
                    <m:r>
                      <a:rPr lang="fr-FR" sz="1400" b="1" i="1">
                        <a:latin typeface="Cambria Math" panose="02040503050406030204" pitchFamily="18" charset="0"/>
                      </a:rPr>
                      <m:t>∗(</m:t>
                    </m:r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𝟒</m:t>
                        </m:r>
                      </m:num>
                      <m:den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𝑺</m:t>
                        </m:r>
                      </m:den>
                    </m:f>
                    <m:r>
                      <a:rPr lang="fr-FR" sz="1400" b="1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30" name="ZoneTexte 29">
              <a:extLst>
                <a:ext uri="{FF2B5EF4-FFF2-40B4-BE49-F238E27FC236}">
                  <a16:creationId xmlns:a16="http://schemas.microsoft.com/office/drawing/2014/main" id="{AF26DA2B-F334-575C-1891-9510505C8A88}"/>
                </a:ext>
              </a:extLst>
            </xdr:cNvPr>
            <xdr:cNvSpPr txBox="1"/>
          </xdr:nvSpPr>
          <xdr:spPr>
            <a:xfrm>
              <a:off x="10877549" y="213518"/>
              <a:ext cx="1085745" cy="4040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𝑺_𝒕</a:t>
              </a:r>
              <a:r>
                <a:rPr lang="fr-FR" sz="1400" b="0" i="0">
                  <a:latin typeface="Cambria Math" panose="02040503050406030204" pitchFamily="18" charset="0"/>
                </a:rPr>
                <a:t>=</a:t>
              </a:r>
              <a:r>
                <a:rPr lang="fr-FR" sz="1400" b="1" i="0">
                  <a:latin typeface="Cambria Math" panose="02040503050406030204" pitchFamily="18" charset="0"/>
                </a:rPr>
                <a:t>𝑺_𝒕^𝒑∗(𝟒/𝑺)</a:t>
              </a:r>
              <a:endParaRPr lang="fr-FR" sz="1100" b="1"/>
            </a:p>
          </xdr:txBody>
        </xdr:sp>
      </mc:Fallback>
    </mc:AlternateContent>
    <xdr:clientData/>
  </xdr:oneCellAnchor>
  <xdr:twoCellAnchor>
    <xdr:from>
      <xdr:col>9</xdr:col>
      <xdr:colOff>611188</xdr:colOff>
      <xdr:row>17</xdr:row>
      <xdr:rowOff>180181</xdr:rowOff>
    </xdr:from>
    <xdr:to>
      <xdr:col>14</xdr:col>
      <xdr:colOff>642938</xdr:colOff>
      <xdr:row>29</xdr:row>
      <xdr:rowOff>200818</xdr:rowOff>
    </xdr:to>
    <xdr:graphicFrame macro="">
      <xdr:nvGraphicFramePr>
        <xdr:cNvPr id="32" name="Graphique 31">
          <a:extLst>
            <a:ext uri="{FF2B5EF4-FFF2-40B4-BE49-F238E27FC236}">
              <a16:creationId xmlns:a16="http://schemas.microsoft.com/office/drawing/2014/main" id="{2F7A0F23-488C-C3B2-1911-6AE3C99D47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206375</xdr:colOff>
      <xdr:row>22</xdr:row>
      <xdr:rowOff>188119</xdr:rowOff>
    </xdr:from>
    <xdr:to>
      <xdr:col>6</xdr:col>
      <xdr:colOff>809625</xdr:colOff>
      <xdr:row>34</xdr:row>
      <xdr:rowOff>169069</xdr:rowOff>
    </xdr:to>
    <xdr:graphicFrame macro="">
      <xdr:nvGraphicFramePr>
        <xdr:cNvPr id="33" name="Graphique 32">
          <a:extLst>
            <a:ext uri="{FF2B5EF4-FFF2-40B4-BE49-F238E27FC236}">
              <a16:creationId xmlns:a16="http://schemas.microsoft.com/office/drawing/2014/main" id="{D290B45A-59C1-5511-7A60-36ED004040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</xdr:col>
      <xdr:colOff>392113</xdr:colOff>
      <xdr:row>17</xdr:row>
      <xdr:rowOff>94456</xdr:rowOff>
    </xdr:from>
    <xdr:ext cx="958468" cy="23551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4" name="ZoneTexte 33">
              <a:extLst>
                <a:ext uri="{FF2B5EF4-FFF2-40B4-BE49-F238E27FC236}">
                  <a16:creationId xmlns:a16="http://schemas.microsoft.com/office/drawing/2014/main" id="{64D9F75E-ADA3-8EC8-ACA3-04CE58118E5C}"/>
                </a:ext>
              </a:extLst>
            </xdr:cNvPr>
            <xdr:cNvSpPr txBox="1"/>
          </xdr:nvSpPr>
          <xdr:spPr>
            <a:xfrm>
              <a:off x="1185863" y="3904456"/>
              <a:ext cx="958468" cy="2355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𝑻</m:t>
                            </m:r>
                          </m:e>
                        </m:acc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̂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𝒂</m:t>
                        </m:r>
                      </m:e>
                    </m:acc>
                    <m:r>
                      <a:rPr lang="fr-FR" sz="1400" b="1" i="1">
                        <a:latin typeface="Cambria Math" panose="02040503050406030204" pitchFamily="18" charset="0"/>
                      </a:rPr>
                      <m:t>𝒕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+</m:t>
                    </m:r>
                    <m:acc>
                      <m:accPr>
                        <m:chr m:val="̂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𝒃</m:t>
                        </m:r>
                      </m:e>
                    </m:acc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34" name="ZoneTexte 33">
              <a:extLst>
                <a:ext uri="{FF2B5EF4-FFF2-40B4-BE49-F238E27FC236}">
                  <a16:creationId xmlns:a16="http://schemas.microsoft.com/office/drawing/2014/main" id="{64D9F75E-ADA3-8EC8-ACA3-04CE58118E5C}"/>
                </a:ext>
              </a:extLst>
            </xdr:cNvPr>
            <xdr:cNvSpPr txBox="1"/>
          </xdr:nvSpPr>
          <xdr:spPr>
            <a:xfrm>
              <a:off x="1185863" y="3904456"/>
              <a:ext cx="958468" cy="2355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𝑻 ̂_𝒕=𝒂 ̂𝒕+𝒃 ̂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2</xdr:col>
      <xdr:colOff>304800</xdr:colOff>
      <xdr:row>19</xdr:row>
      <xdr:rowOff>23019</xdr:rowOff>
    </xdr:from>
    <xdr:ext cx="1666545" cy="50719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5" name="ZoneTexte 34">
              <a:extLst>
                <a:ext uri="{FF2B5EF4-FFF2-40B4-BE49-F238E27FC236}">
                  <a16:creationId xmlns:a16="http://schemas.microsoft.com/office/drawing/2014/main" id="{9318F604-4D2D-3E8A-D7F1-A17427EADEDD}"/>
                </a:ext>
              </a:extLst>
            </xdr:cNvPr>
            <xdr:cNvSpPr txBox="1"/>
          </xdr:nvSpPr>
          <xdr:spPr>
            <a:xfrm>
              <a:off x="1892300" y="4277519"/>
              <a:ext cx="1666545" cy="5071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𝒂</m:t>
                        </m:r>
                      </m:e>
                    </m:acc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(</m:t>
                            </m:r>
                            <m:sSub>
                              <m:sSubPr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𝒚</m:t>
                                </m:r>
                              </m:e>
                              <m:sub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𝒕</m:t>
                                </m:r>
                              </m:sub>
                            </m:s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acc>
                              <m:accPr>
                                <m:chr m:val="̅"/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𝒚</m:t>
                                </m:r>
                              </m:e>
                            </m:acc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)(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acc>
                              <m:accPr>
                                <m:chr m:val="̅"/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𝒕</m:t>
                                </m:r>
                              </m:e>
                            </m:acc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</m:nary>
                      </m:num>
                      <m:den>
                        <m:nary>
                          <m:naryPr>
                            <m:chr m:val="∑"/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(</m:t>
                                </m:r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𝒕</m:t>
                                </m:r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acc>
                                  <m:accPr>
                                    <m:chr m:val="̅"/>
                                    <m:ctrlPr>
                                      <a:rPr lang="fr-FR" sz="1400" b="1" i="1">
                                        <a:latin typeface="Cambria Math" panose="02040503050406030204" pitchFamily="18" charset="0"/>
                                      </a:rPr>
                                    </m:ctrlPr>
                                  </m:accPr>
                                  <m:e>
                                    <m:r>
                                      <a:rPr lang="fr-FR" sz="1400" b="1" i="1">
                                        <a:latin typeface="Cambria Math" panose="02040503050406030204" pitchFamily="18" charset="0"/>
                                      </a:rPr>
                                      <m:t>𝒕</m:t>
                                    </m:r>
                                  </m:e>
                                </m:acc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)</m:t>
                                </m:r>
                              </m:e>
                              <m:sup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𝟐</m:t>
                                </m:r>
                              </m:sup>
                            </m:sSup>
                          </m:e>
                        </m:nary>
                      </m:den>
                    </m:f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35" name="ZoneTexte 34">
              <a:extLst>
                <a:ext uri="{FF2B5EF4-FFF2-40B4-BE49-F238E27FC236}">
                  <a16:creationId xmlns:a16="http://schemas.microsoft.com/office/drawing/2014/main" id="{9318F604-4D2D-3E8A-D7F1-A17427EADEDD}"/>
                </a:ext>
              </a:extLst>
            </xdr:cNvPr>
            <xdr:cNvSpPr txBox="1"/>
          </xdr:nvSpPr>
          <xdr:spPr>
            <a:xfrm>
              <a:off x="1892300" y="4277519"/>
              <a:ext cx="1666545" cy="5071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𝒂 ̂=(∑▒〖(𝒚_𝒕−𝒚 ̅)(𝒕−𝒕 ̅)〗)/(∑24▒〖(𝒕−𝒕 ̅)〗^𝟐 )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8</xdr:col>
      <xdr:colOff>134937</xdr:colOff>
      <xdr:row>2</xdr:row>
      <xdr:rowOff>7938</xdr:rowOff>
    </xdr:from>
    <xdr:ext cx="1592744" cy="22961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7" name="ZoneTexte 36">
              <a:extLst>
                <a:ext uri="{FF2B5EF4-FFF2-40B4-BE49-F238E27FC236}">
                  <a16:creationId xmlns:a16="http://schemas.microsoft.com/office/drawing/2014/main" id="{A22DDB2E-671E-441E-BC19-30AAA56881DA}"/>
                </a:ext>
              </a:extLst>
            </xdr:cNvPr>
            <xdr:cNvSpPr txBox="1"/>
          </xdr:nvSpPr>
          <xdr:spPr>
            <a:xfrm>
              <a:off x="7413625" y="373063"/>
              <a:ext cx="1592744" cy="2296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acc>
                    <m:accPr>
                      <m:chr m:val="̂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𝑻</m:t>
                      </m:r>
                    </m:e>
                  </m:acc>
                  <m:r>
                    <a:rPr lang="fr-FR" sz="1400" b="1" i="1">
                      <a:latin typeface="Cambria Math" panose="02040503050406030204" pitchFamily="18" charset="0"/>
                    </a:rPr>
                    <m:t>=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𝟐𝟔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,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𝟖𝟒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𝒕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+</m:t>
                  </m:r>
                </m:oMath>
              </a14:m>
              <a:r>
                <a:rPr lang="fr-FR" sz="1400" b="1"/>
                <a:t>141,13</a:t>
              </a:r>
            </a:p>
          </xdr:txBody>
        </xdr:sp>
      </mc:Choice>
      <mc:Fallback>
        <xdr:sp macro="" textlink="">
          <xdr:nvSpPr>
            <xdr:cNvPr id="37" name="ZoneTexte 36">
              <a:extLst>
                <a:ext uri="{FF2B5EF4-FFF2-40B4-BE49-F238E27FC236}">
                  <a16:creationId xmlns:a16="http://schemas.microsoft.com/office/drawing/2014/main" id="{A22DDB2E-671E-441E-BC19-30AAA56881DA}"/>
                </a:ext>
              </a:extLst>
            </xdr:cNvPr>
            <xdr:cNvSpPr txBox="1"/>
          </xdr:nvSpPr>
          <xdr:spPr>
            <a:xfrm>
              <a:off x="7413625" y="373063"/>
              <a:ext cx="1592744" cy="2296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𝑻 ̂=𝟐𝟔,𝟖𝟒𝒕+</a:t>
              </a:r>
              <a:r>
                <a:rPr lang="fr-FR" sz="1400" b="1"/>
                <a:t>141,13</a:t>
              </a:r>
            </a:p>
          </xdr:txBody>
        </xdr:sp>
      </mc:Fallback>
    </mc:AlternateContent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0.12326</cdr:x>
      <cdr:y>0.7011</cdr:y>
    </cdr:from>
    <cdr:to>
      <cdr:x>0.95139</cdr:x>
      <cdr:y>0.71267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547D199E-2FD6-800C-0A2F-9CCE02B2C7C9}"/>
            </a:ext>
          </a:extLst>
        </cdr:cNvPr>
        <cdr:cNvCxnSpPr/>
      </cdr:nvCxnSpPr>
      <cdr:spPr>
        <a:xfrm xmlns:a="http://schemas.openxmlformats.org/drawingml/2006/main" flipV="1">
          <a:off x="563563" y="1923257"/>
          <a:ext cx="3786187" cy="317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0.11458</cdr:x>
      <cdr:y>0.21788</cdr:y>
    </cdr:from>
    <cdr:to>
      <cdr:x>0.97049</cdr:x>
      <cdr:y>0.49855</cdr:y>
    </cdr:to>
    <cdr:cxnSp macro="">
      <cdr:nvCxnSpPr>
        <cdr:cNvPr id="5" name="Connecteur droit 4">
          <a:extLst xmlns:a="http://schemas.openxmlformats.org/drawingml/2006/main">
            <a:ext uri="{FF2B5EF4-FFF2-40B4-BE49-F238E27FC236}">
              <a16:creationId xmlns:a16="http://schemas.microsoft.com/office/drawing/2014/main" id="{7D4F8E89-C1F1-0556-AFB0-7B65B9DB73C5}"/>
            </a:ext>
          </a:extLst>
        </cdr:cNvPr>
        <cdr:cNvCxnSpPr/>
      </cdr:nvCxnSpPr>
      <cdr:spPr>
        <a:xfrm xmlns:a="http://schemas.openxmlformats.org/drawingml/2006/main" flipV="1">
          <a:off x="523875" y="597694"/>
          <a:ext cx="3913188" cy="76993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685800</xdr:colOff>
      <xdr:row>12</xdr:row>
      <xdr:rowOff>95250</xdr:rowOff>
    </xdr:from>
    <xdr:to>
      <xdr:col>26</xdr:col>
      <xdr:colOff>502920</xdr:colOff>
      <xdr:row>27</xdr:row>
      <xdr:rowOff>95250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334A705-A6E1-D177-A89F-C572B2AC40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220980</xdr:colOff>
      <xdr:row>5</xdr:row>
      <xdr:rowOff>144780</xdr:rowOff>
    </xdr:from>
    <xdr:ext cx="261995" cy="21335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04453054-942C-D6B6-1614-A74314D494B0}"/>
                </a:ext>
              </a:extLst>
            </xdr:cNvPr>
            <xdr:cNvSpPr txBox="1"/>
          </xdr:nvSpPr>
          <xdr:spPr>
            <a:xfrm>
              <a:off x="1013460" y="1059180"/>
              <a:ext cx="261995" cy="2133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04453054-942C-D6B6-1614-A74314D494B0}"/>
                </a:ext>
              </a:extLst>
            </xdr:cNvPr>
            <xdr:cNvSpPr txBox="1"/>
          </xdr:nvSpPr>
          <xdr:spPr>
            <a:xfrm>
              <a:off x="1013460" y="1059180"/>
              <a:ext cx="261995" cy="2133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𝒚_𝒕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3</xdr:col>
      <xdr:colOff>251460</xdr:colOff>
      <xdr:row>5</xdr:row>
      <xdr:rowOff>148590</xdr:rowOff>
    </xdr:from>
    <xdr:ext cx="247247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6860CC78-6995-53E9-87F4-9E84FD1E6348}"/>
                </a:ext>
              </a:extLst>
            </xdr:cNvPr>
            <xdr:cNvSpPr txBox="1"/>
          </xdr:nvSpPr>
          <xdr:spPr>
            <a:xfrm>
              <a:off x="2628900" y="1062990"/>
              <a:ext cx="24724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/>
                <a:t>y-</a:t>
              </a:r>
              <a14:m>
                <m:oMath xmlns:m="http://schemas.openxmlformats.org/officeDocument/2006/math">
                  <m:acc>
                    <m:accPr>
                      <m:chr m:val="̅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𝒚</m:t>
                      </m:r>
                    </m:e>
                  </m:acc>
                </m:oMath>
              </a14:m>
              <a:endParaRPr lang="fr-FR" sz="1100" b="1"/>
            </a:p>
          </xdr:txBody>
        </xdr:sp>
      </mc:Choice>
      <mc:Fallback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6860CC78-6995-53E9-87F4-9E84FD1E6348}"/>
                </a:ext>
              </a:extLst>
            </xdr:cNvPr>
            <xdr:cNvSpPr txBox="1"/>
          </xdr:nvSpPr>
          <xdr:spPr>
            <a:xfrm>
              <a:off x="2628900" y="1062990"/>
              <a:ext cx="24724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/>
                <a:t>y-</a:t>
              </a:r>
              <a:r>
                <a:rPr lang="fr-FR" sz="1400" b="1" i="0">
                  <a:latin typeface="Cambria Math" panose="02040503050406030204" pitchFamily="18" charset="0"/>
                </a:rPr>
                <a:t>𝒚 ̅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4</xdr:col>
      <xdr:colOff>342900</xdr:colOff>
      <xdr:row>6</xdr:row>
      <xdr:rowOff>3810</xdr:rowOff>
    </xdr:from>
    <xdr:ext cx="190309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D1E46602-6E23-5054-4D88-6D8E645904FC}"/>
                </a:ext>
              </a:extLst>
            </xdr:cNvPr>
            <xdr:cNvSpPr txBox="1"/>
          </xdr:nvSpPr>
          <xdr:spPr>
            <a:xfrm>
              <a:off x="3512820" y="1101090"/>
              <a:ext cx="190309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/>
                <a:t>t-</a:t>
              </a:r>
              <a14:m>
                <m:oMath xmlns:m="http://schemas.openxmlformats.org/officeDocument/2006/math">
                  <m:acc>
                    <m:accPr>
                      <m:chr m:val="̅"/>
                      <m:ctrlPr>
                        <a:rPr lang="fr-FR" sz="140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𝑡</m:t>
                      </m:r>
                    </m:e>
                  </m:acc>
                </m:oMath>
              </a14:m>
              <a:endParaRPr lang="fr-FR" sz="1100"/>
            </a:p>
          </xdr:txBody>
        </xdr:sp>
      </mc:Choice>
      <mc:Fallback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D1E46602-6E23-5054-4D88-6D8E645904FC}"/>
                </a:ext>
              </a:extLst>
            </xdr:cNvPr>
            <xdr:cNvSpPr txBox="1"/>
          </xdr:nvSpPr>
          <xdr:spPr>
            <a:xfrm>
              <a:off x="3512820" y="1101090"/>
              <a:ext cx="190309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/>
                <a:t>t-</a:t>
              </a:r>
              <a:r>
                <a:rPr lang="fr-FR" sz="1400" b="0" i="0">
                  <a:latin typeface="Cambria Math" panose="02040503050406030204" pitchFamily="18" charset="0"/>
                </a:rPr>
                <a:t>𝑡 ̅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5</xdr:col>
      <xdr:colOff>15240</xdr:colOff>
      <xdr:row>5</xdr:row>
      <xdr:rowOff>133350</xdr:rowOff>
    </xdr:from>
    <xdr:ext cx="1198470" cy="21050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C0B1A8F5-4A2C-3156-63F7-D5B279718987}"/>
                </a:ext>
              </a:extLst>
            </xdr:cNvPr>
            <xdr:cNvSpPr txBox="1"/>
          </xdr:nvSpPr>
          <xdr:spPr>
            <a:xfrm>
              <a:off x="3977640" y="1047750"/>
              <a:ext cx="1198470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4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400" b="0" i="1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𝑦</m:t>
                      </m:r>
                    </m:e>
                    <m:sub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𝑡</m:t>
                      </m:r>
                    </m:sub>
                  </m:sSub>
                  <m:r>
                    <a:rPr lang="fr-FR" sz="1400" b="0" i="1">
                      <a:latin typeface="Cambria Math" panose="02040503050406030204" pitchFamily="18" charset="0"/>
                    </a:rPr>
                    <m:t>−</m:t>
                  </m:r>
                  <m:acc>
                    <m:accPr>
                      <m:chr m:val="̅"/>
                      <m:ctrlPr>
                        <a:rPr lang="fr-FR" sz="1400" b="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𝑦</m:t>
                      </m:r>
                    </m:e>
                  </m:acc>
                  <m:r>
                    <a:rPr lang="fr-FR" sz="1400" b="0" i="1">
                      <a:latin typeface="Cambria Math" panose="02040503050406030204" pitchFamily="18" charset="0"/>
                    </a:rPr>
                    <m:t>)∗(</m:t>
                  </m:r>
                  <m:r>
                    <a:rPr lang="fr-FR" sz="1400" b="0" i="1">
                      <a:latin typeface="Cambria Math" panose="02040503050406030204" pitchFamily="18" charset="0"/>
                    </a:rPr>
                    <m:t>𝑡</m:t>
                  </m:r>
                  <m:r>
                    <a:rPr lang="fr-FR" sz="1400" b="0" i="1">
                      <a:latin typeface="Cambria Math" panose="02040503050406030204" pitchFamily="18" charset="0"/>
                    </a:rPr>
                    <m:t>−</m:t>
                  </m:r>
                  <m:acc>
                    <m:accPr>
                      <m:chr m:val="̅"/>
                      <m:ctrlPr>
                        <a:rPr lang="fr-FR" sz="1400" b="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fr-FR" sz="1400" b="0" i="1">
                          <a:latin typeface="Cambria Math" panose="02040503050406030204" pitchFamily="18" charset="0"/>
                        </a:rPr>
                        <m:t>𝑡</m:t>
                      </m:r>
                    </m:e>
                  </m:acc>
                </m:oMath>
              </a14:m>
              <a:r>
                <a:rPr lang="fr-FR" sz="1100"/>
                <a:t>)</a:t>
              </a:r>
            </a:p>
          </xdr:txBody>
        </xdr:sp>
      </mc:Choice>
      <mc:Fallback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C0B1A8F5-4A2C-3156-63F7-D5B279718987}"/>
                </a:ext>
              </a:extLst>
            </xdr:cNvPr>
            <xdr:cNvSpPr txBox="1"/>
          </xdr:nvSpPr>
          <xdr:spPr>
            <a:xfrm>
              <a:off x="3977640" y="1047750"/>
              <a:ext cx="1198470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i="0">
                  <a:latin typeface="Cambria Math" panose="02040503050406030204" pitchFamily="18" charset="0"/>
                </a:rPr>
                <a:t>〖</a:t>
              </a:r>
              <a:r>
                <a:rPr lang="fr-FR" sz="1400" b="0" i="0">
                  <a:latin typeface="Cambria Math" panose="02040503050406030204" pitchFamily="18" charset="0"/>
                </a:rPr>
                <a:t>(𝑦〗_𝑡−𝑦 ̅)∗(𝑡−𝑡 ̅</a:t>
              </a:r>
              <a:r>
                <a:rPr lang="fr-FR" sz="1100"/>
                <a:t>)</a:t>
              </a:r>
            </a:p>
          </xdr:txBody>
        </xdr:sp>
      </mc:Fallback>
    </mc:AlternateContent>
    <xdr:clientData/>
  </xdr:oneCellAnchor>
  <xdr:oneCellAnchor>
    <xdr:from>
      <xdr:col>6</xdr:col>
      <xdr:colOff>38100</xdr:colOff>
      <xdr:row>5</xdr:row>
      <xdr:rowOff>144780</xdr:rowOff>
    </xdr:from>
    <xdr:ext cx="637226" cy="22307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D70A67B3-BE7D-4D84-870B-24D6E7CCC8AD}"/>
                </a:ext>
              </a:extLst>
            </xdr:cNvPr>
            <xdr:cNvSpPr txBox="1"/>
          </xdr:nvSpPr>
          <xdr:spPr>
            <a:xfrm>
              <a:off x="4792980" y="1059180"/>
              <a:ext cx="637226" cy="223074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kumimoji="0" lang="fr-FR" sz="14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d>
                          <m:dPr>
                            <m:ctrlPr>
                              <a:rPr kumimoji="0" lang="fr-FR" sz="14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kumimoji="0" lang="fr-FR" sz="14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  <m:r>
                              <a:rPr kumimoji="0" lang="fr-FR" sz="1400" b="0" i="1" u="none" strike="noStrike" kern="0" cap="none" spc="0" normalizeH="0" baseline="0" noProof="0" smtClean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acc>
                              <m:accPr>
                                <m:chr m:val="̅"/>
                                <m:ctrlPr>
                                  <a:rPr kumimoji="0" lang="fr-FR" sz="14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ysClr val="windowText" lastClr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accPr>
                              <m:e>
                                <m:r>
                                  <a:rPr kumimoji="0" lang="fr-FR" sz="1400" b="0" i="1" u="none" strike="noStrike" kern="0" cap="none" spc="0" normalizeH="0" baseline="0" noProof="0" smtClean="0">
                                    <a:ln>
                                      <a:noFill/>
                                    </a:ln>
                                    <a:solidFill>
                                      <a:sysClr val="windowText" lastClr="00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𝑡</m:t>
                                </m:r>
                              </m:e>
                            </m:acc>
                          </m:e>
                        </m:d>
                      </m:e>
                      <m:sup>
                        <m:r>
                          <a:rPr kumimoji="0" lang="fr-FR" sz="14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kumimoji="0" lang="fr-FR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Choice>
      <mc:Fallback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D70A67B3-BE7D-4D84-870B-24D6E7CCC8AD}"/>
                </a:ext>
              </a:extLst>
            </xdr:cNvPr>
            <xdr:cNvSpPr txBox="1"/>
          </xdr:nvSpPr>
          <xdr:spPr>
            <a:xfrm>
              <a:off x="4792980" y="1059180"/>
              <a:ext cx="637226" cy="223074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r-FR" sz="14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n-ea"/>
                  <a:cs typeface="+mn-cs"/>
                </a:rPr>
                <a:t>(𝑡−𝑡 ̅ )^2</a:t>
              </a:r>
              <a:endParaRPr kumimoji="0" lang="fr-FR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7</xdr:col>
      <xdr:colOff>76200</xdr:colOff>
      <xdr:row>5</xdr:row>
      <xdr:rowOff>171450</xdr:rowOff>
    </xdr:from>
    <xdr:ext cx="1156983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F98BCA55-32EB-FB06-8458-16E0814E0AC1}"/>
                </a:ext>
              </a:extLst>
            </xdr:cNvPr>
            <xdr:cNvSpPr txBox="1"/>
          </xdr:nvSpPr>
          <xdr:spPr>
            <a:xfrm>
              <a:off x="6202680" y="1085850"/>
              <a:ext cx="115698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05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050" b="1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050" b="1" i="1">
                                <a:latin typeface="Cambria Math" panose="02040503050406030204" pitchFamily="18" charset="0"/>
                              </a:rPr>
                              <m:t>𝑻</m:t>
                            </m:r>
                          </m:e>
                        </m:acc>
                      </m:e>
                      <m:sub>
                        <m:r>
                          <a:rPr lang="fr-FR" sz="105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fr-FR" sz="1050" b="1" i="1">
                        <a:latin typeface="Cambria Math" panose="02040503050406030204" pitchFamily="18" charset="0"/>
                      </a:rPr>
                      <m:t>=−</m:t>
                    </m:r>
                    <m:r>
                      <a:rPr lang="fr-FR" sz="1050" b="1" i="1">
                        <a:latin typeface="Cambria Math" panose="02040503050406030204" pitchFamily="18" charset="0"/>
                      </a:rPr>
                      <m:t>𝟎</m:t>
                    </m:r>
                    <m:r>
                      <a:rPr lang="fr-FR" sz="1050" b="1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050" b="1" i="1">
                        <a:latin typeface="Cambria Math" panose="02040503050406030204" pitchFamily="18" charset="0"/>
                      </a:rPr>
                      <m:t>𝟏</m:t>
                    </m:r>
                    <m:r>
                      <a:rPr lang="fr-FR" sz="1050" b="1" i="1">
                        <a:latin typeface="Cambria Math" panose="02040503050406030204" pitchFamily="18" charset="0"/>
                      </a:rPr>
                      <m:t>𝒕</m:t>
                    </m:r>
                    <m:r>
                      <a:rPr lang="fr-FR" sz="1050" b="1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fr-FR" sz="1050" b="1" i="1">
                        <a:latin typeface="Cambria Math" panose="02040503050406030204" pitchFamily="18" charset="0"/>
                      </a:rPr>
                      <m:t>𝟏𝟗</m:t>
                    </m:r>
                    <m:r>
                      <a:rPr lang="fr-FR" sz="1050" b="1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050" b="1" i="1">
                        <a:latin typeface="Cambria Math" panose="02040503050406030204" pitchFamily="18" charset="0"/>
                      </a:rPr>
                      <m:t>𝟓</m:t>
                    </m:r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F98BCA55-32EB-FB06-8458-16E0814E0AC1}"/>
                </a:ext>
              </a:extLst>
            </xdr:cNvPr>
            <xdr:cNvSpPr txBox="1"/>
          </xdr:nvSpPr>
          <xdr:spPr>
            <a:xfrm>
              <a:off x="6202680" y="1085850"/>
              <a:ext cx="115698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050" b="1" i="0">
                  <a:latin typeface="Cambria Math" panose="02040503050406030204" pitchFamily="18" charset="0"/>
                </a:rPr>
                <a:t>𝑻 ̂_𝒕=−𝟎,𝟏𝒕+𝟏𝟗,𝟓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8</xdr:col>
      <xdr:colOff>60960</xdr:colOff>
      <xdr:row>4</xdr:row>
      <xdr:rowOff>140970</xdr:rowOff>
    </xdr:from>
    <xdr:ext cx="639534" cy="42056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11E2C593-ABDC-6AF6-B126-BBAF0DCAEC85}"/>
                </a:ext>
              </a:extLst>
            </xdr:cNvPr>
            <xdr:cNvSpPr txBox="1"/>
          </xdr:nvSpPr>
          <xdr:spPr>
            <a:xfrm>
              <a:off x="6979920" y="872490"/>
              <a:ext cx="639534" cy="4205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𝒚</m:t>
                            </m:r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acc>
                              <m:accPr>
                                <m:chr m:val="̂"/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</a:rPr>
                                  <m:t>𝑻</m:t>
                                </m:r>
                              </m:e>
                            </m:acc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</m:sub>
                        </m:sSub>
                      </m:den>
                    </m:f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sSubSup>
                      <m:sSubSup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𝑺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𝒊</m:t>
                        </m:r>
                      </m:sub>
                      <m:sup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𝒑</m:t>
                        </m:r>
                      </m:sup>
                    </m:sSubSup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11E2C593-ABDC-6AF6-B126-BBAF0DCAEC85}"/>
                </a:ext>
              </a:extLst>
            </xdr:cNvPr>
            <xdr:cNvSpPr txBox="1"/>
          </xdr:nvSpPr>
          <xdr:spPr>
            <a:xfrm>
              <a:off x="6979920" y="872490"/>
              <a:ext cx="639534" cy="4205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𝒚_𝒕/𝑻 ̂_𝒕 =𝑺_𝒊^𝒑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10</xdr:col>
      <xdr:colOff>182880</xdr:colOff>
      <xdr:row>5</xdr:row>
      <xdr:rowOff>114300</xdr:rowOff>
    </xdr:from>
    <xdr:ext cx="419100" cy="23622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78806AE6-A47F-1E29-A007-67A2BB1F85C1}"/>
                </a:ext>
              </a:extLst>
            </xdr:cNvPr>
            <xdr:cNvSpPr txBox="1"/>
          </xdr:nvSpPr>
          <xdr:spPr>
            <a:xfrm>
              <a:off x="8686800" y="1028700"/>
              <a:ext cx="419100" cy="2362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𝑺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78806AE6-A47F-1E29-A007-67A2BB1F85C1}"/>
                </a:ext>
              </a:extLst>
            </xdr:cNvPr>
            <xdr:cNvSpPr txBox="1"/>
          </xdr:nvSpPr>
          <xdr:spPr>
            <a:xfrm>
              <a:off x="8686800" y="1028700"/>
              <a:ext cx="419100" cy="2362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𝑺_𝒕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11</xdr:col>
      <xdr:colOff>320040</xdr:colOff>
      <xdr:row>4</xdr:row>
      <xdr:rowOff>125730</xdr:rowOff>
    </xdr:from>
    <xdr:ext cx="210249" cy="4082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775C82E7-0592-0341-9BEF-B00D68EAB238}"/>
                </a:ext>
              </a:extLst>
            </xdr:cNvPr>
            <xdr:cNvSpPr txBox="1"/>
          </xdr:nvSpPr>
          <xdr:spPr>
            <a:xfrm>
              <a:off x="10195560" y="857250"/>
              <a:ext cx="210249" cy="4082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𝒚</m:t>
                            </m:r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𝑺</m:t>
                            </m:r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fr-FR" sz="1100" b="1"/>
            </a:p>
          </xdr:txBody>
        </xdr:sp>
      </mc:Choice>
      <mc:Fallback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775C82E7-0592-0341-9BEF-B00D68EAB238}"/>
                </a:ext>
              </a:extLst>
            </xdr:cNvPr>
            <xdr:cNvSpPr txBox="1"/>
          </xdr:nvSpPr>
          <xdr:spPr>
            <a:xfrm>
              <a:off x="10195560" y="857250"/>
              <a:ext cx="210249" cy="4082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𝒚_𝒕/𝑺_𝒕 </a:t>
              </a:r>
              <a:endParaRPr lang="fr-FR" sz="1100" b="1"/>
            </a:p>
          </xdr:txBody>
        </xdr:sp>
      </mc:Fallback>
    </mc:AlternateContent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0.15333</cdr:x>
      <cdr:y>0.22083</cdr:y>
    </cdr:from>
    <cdr:to>
      <cdr:x>0.98167</cdr:x>
      <cdr:y>0.24306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9ACBE7DD-0298-DB81-3B9F-61249A3EEC41}"/>
            </a:ext>
          </a:extLst>
        </cdr:cNvPr>
        <cdr:cNvCxnSpPr/>
      </cdr:nvCxnSpPr>
      <cdr:spPr>
        <a:xfrm xmlns:a="http://schemas.openxmlformats.org/drawingml/2006/main">
          <a:off x="701040" y="605790"/>
          <a:ext cx="3787140" cy="6096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0.20167</cdr:x>
      <cdr:y>0.42361</cdr:y>
    </cdr:from>
    <cdr:to>
      <cdr:x>0.89</cdr:x>
      <cdr:y>0.57083</cdr:y>
    </cdr:to>
    <cdr:cxnSp macro="">
      <cdr:nvCxnSpPr>
        <cdr:cNvPr id="6" name="Connecteur droit 5">
          <a:extLst xmlns:a="http://schemas.openxmlformats.org/drawingml/2006/main">
            <a:ext uri="{FF2B5EF4-FFF2-40B4-BE49-F238E27FC236}">
              <a16:creationId xmlns:a16="http://schemas.microsoft.com/office/drawing/2014/main" id="{D3CE8D49-CDB8-32DB-6F29-96AF49AC8E6F}"/>
            </a:ext>
          </a:extLst>
        </cdr:cNvPr>
        <cdr:cNvCxnSpPr/>
      </cdr:nvCxnSpPr>
      <cdr:spPr>
        <a:xfrm xmlns:a="http://schemas.openxmlformats.org/drawingml/2006/main" flipH="1" flipV="1">
          <a:off x="922020" y="1162050"/>
          <a:ext cx="3147060" cy="40386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5EBB8-C67A-45D2-9160-C093B49150BA}">
  <dimension ref="A3:N35"/>
  <sheetViews>
    <sheetView tabSelected="1" topLeftCell="C1" zoomScale="96" workbookViewId="0">
      <selection activeCell="I20" sqref="I20"/>
    </sheetView>
  </sheetViews>
  <sheetFormatPr baseColWidth="10" defaultRowHeight="14.4" x14ac:dyDescent="0.3"/>
  <cols>
    <col min="7" max="7" width="21.44140625" customWidth="1"/>
    <col min="8" max="8" width="15.33203125" customWidth="1"/>
    <col min="9" max="9" width="28.5546875" customWidth="1"/>
    <col min="12" max="12" width="19.88671875" customWidth="1"/>
  </cols>
  <sheetData>
    <row r="3" spans="1:14" ht="18" x14ac:dyDescent="0.35">
      <c r="A3" s="10"/>
      <c r="B3" s="11" t="s">
        <v>20</v>
      </c>
      <c r="C3" s="11"/>
      <c r="D3" s="11" t="s">
        <v>14</v>
      </c>
      <c r="E3" s="1"/>
      <c r="F3" s="1"/>
      <c r="G3" s="1"/>
      <c r="H3" s="1"/>
      <c r="I3" s="1"/>
      <c r="J3" s="1"/>
      <c r="K3" s="4" t="s">
        <v>15</v>
      </c>
      <c r="L3" s="1"/>
      <c r="M3" s="4" t="s">
        <v>21</v>
      </c>
      <c r="N3" s="1"/>
    </row>
    <row r="4" spans="1:14" ht="18" x14ac:dyDescent="0.35">
      <c r="A4" s="9">
        <v>2020</v>
      </c>
      <c r="B4" s="8" t="s">
        <v>16</v>
      </c>
      <c r="C4" s="8">
        <v>115</v>
      </c>
      <c r="D4" s="8">
        <v>0</v>
      </c>
      <c r="E4" s="8">
        <f>C4-288.75</f>
        <v>-173.75</v>
      </c>
      <c r="F4" s="8">
        <f>D4-5.5</f>
        <v>-5.5</v>
      </c>
      <c r="G4" s="8">
        <f>E4*F4</f>
        <v>955.625</v>
      </c>
      <c r="H4" s="8">
        <f>F4^2</f>
        <v>30.25</v>
      </c>
      <c r="I4" s="8">
        <f>26.84*D4+141.13</f>
        <v>141.13</v>
      </c>
      <c r="J4" s="4">
        <f>C4/I4</f>
        <v>0.81485155530362086</v>
      </c>
      <c r="K4" s="1"/>
      <c r="L4" s="4">
        <f>J4*(4/5.12368)</f>
        <v>0.63614554796835154</v>
      </c>
      <c r="M4" s="4">
        <f>C4/L4</f>
        <v>180.77623959999997</v>
      </c>
      <c r="N4" s="1"/>
    </row>
    <row r="5" spans="1:14" ht="18" x14ac:dyDescent="0.35">
      <c r="A5" s="9"/>
      <c r="B5" s="8" t="s">
        <v>17</v>
      </c>
      <c r="C5" s="8">
        <v>140</v>
      </c>
      <c r="D5" s="8">
        <v>1</v>
      </c>
      <c r="E5" s="8">
        <f t="shared" ref="E5:E15" si="0">C5-288.75</f>
        <v>-148.75</v>
      </c>
      <c r="F5" s="8">
        <f t="shared" ref="F5:F15" si="1">D5-5.5</f>
        <v>-4.5</v>
      </c>
      <c r="G5" s="8">
        <f t="shared" ref="G5:G15" si="2">E5*F5</f>
        <v>669.375</v>
      </c>
      <c r="H5" s="8">
        <f t="shared" ref="H5:H15" si="3">F5^2</f>
        <v>20.25</v>
      </c>
      <c r="I5" s="8">
        <f t="shared" ref="I5:I15" si="4">26.84*D5+141.13</f>
        <v>167.97</v>
      </c>
      <c r="J5" s="4">
        <f t="shared" ref="J5:J15" si="5">C5/I5</f>
        <v>0.83348216943501818</v>
      </c>
      <c r="L5" s="4">
        <f t="shared" ref="L5:L7" si="6">J5*(4/5.12368)</f>
        <v>0.65069026124583751</v>
      </c>
      <c r="M5" s="4">
        <f t="shared" ref="M5:M15" si="7">C5/L5</f>
        <v>215.15613239999999</v>
      </c>
      <c r="N5" s="1"/>
    </row>
    <row r="6" spans="1:14" ht="18" x14ac:dyDescent="0.35">
      <c r="A6" s="9"/>
      <c r="B6" s="8" t="s">
        <v>18</v>
      </c>
      <c r="C6" s="8">
        <v>220</v>
      </c>
      <c r="D6" s="8">
        <v>2</v>
      </c>
      <c r="E6" s="8">
        <f t="shared" si="0"/>
        <v>-68.75</v>
      </c>
      <c r="F6" s="8">
        <f t="shared" si="1"/>
        <v>-3.5</v>
      </c>
      <c r="G6" s="8">
        <f t="shared" si="2"/>
        <v>240.625</v>
      </c>
      <c r="H6" s="8">
        <f t="shared" si="3"/>
        <v>12.25</v>
      </c>
      <c r="I6" s="8">
        <f t="shared" si="4"/>
        <v>194.81</v>
      </c>
      <c r="J6" s="4">
        <f t="shared" si="5"/>
        <v>1.129305477131564</v>
      </c>
      <c r="L6" s="4">
        <f t="shared" si="6"/>
        <v>0.88163622797018082</v>
      </c>
      <c r="M6" s="4">
        <f t="shared" si="7"/>
        <v>249.53602520000001</v>
      </c>
      <c r="N6" s="1"/>
    </row>
    <row r="7" spans="1:14" ht="18" x14ac:dyDescent="0.35">
      <c r="A7" s="9"/>
      <c r="B7" s="8" t="s">
        <v>19</v>
      </c>
      <c r="C7" s="8">
        <v>520</v>
      </c>
      <c r="D7" s="8">
        <v>3</v>
      </c>
      <c r="E7" s="8">
        <f t="shared" si="0"/>
        <v>231.25</v>
      </c>
      <c r="F7" s="8">
        <f t="shared" si="1"/>
        <v>-2.5</v>
      </c>
      <c r="G7" s="8">
        <f t="shared" si="2"/>
        <v>-578.125</v>
      </c>
      <c r="H7" s="8">
        <f t="shared" si="3"/>
        <v>6.25</v>
      </c>
      <c r="I7" s="8">
        <f t="shared" si="4"/>
        <v>221.64999999999998</v>
      </c>
      <c r="J7" s="4">
        <f t="shared" si="5"/>
        <v>2.3460410557184752</v>
      </c>
      <c r="K7" s="7">
        <f>SUM(J4:J7)</f>
        <v>5.1236802575886777</v>
      </c>
      <c r="L7" s="4">
        <f t="shared" si="6"/>
        <v>1.8315281639122469</v>
      </c>
      <c r="M7" s="4">
        <f t="shared" si="7"/>
        <v>283.91591799999998</v>
      </c>
      <c r="N7" s="1"/>
    </row>
    <row r="8" spans="1:14" ht="18" x14ac:dyDescent="0.35">
      <c r="A8" s="9">
        <v>2021</v>
      </c>
      <c r="B8" s="8" t="s">
        <v>16</v>
      </c>
      <c r="C8" s="8">
        <v>120</v>
      </c>
      <c r="D8" s="8">
        <v>4</v>
      </c>
      <c r="E8" s="8">
        <f t="shared" si="0"/>
        <v>-168.75</v>
      </c>
      <c r="F8" s="8">
        <f t="shared" si="1"/>
        <v>-1.5</v>
      </c>
      <c r="G8" s="8">
        <f t="shared" si="2"/>
        <v>253.125</v>
      </c>
      <c r="H8" s="8">
        <f t="shared" si="3"/>
        <v>2.25</v>
      </c>
      <c r="I8" s="8">
        <f t="shared" si="4"/>
        <v>248.49</v>
      </c>
      <c r="J8" s="4">
        <f t="shared" si="5"/>
        <v>0.48291681757817212</v>
      </c>
      <c r="K8" s="7"/>
      <c r="L8" s="4">
        <f>J8*(4/3.776737)</f>
        <v>0.51146459769708308</v>
      </c>
      <c r="M8" s="4">
        <f t="shared" si="7"/>
        <v>234.62034428250001</v>
      </c>
    </row>
    <row r="9" spans="1:14" ht="18" x14ac:dyDescent="0.35">
      <c r="A9" s="9"/>
      <c r="B9" s="8" t="s">
        <v>17</v>
      </c>
      <c r="C9" s="8">
        <v>145</v>
      </c>
      <c r="D9" s="8">
        <v>5</v>
      </c>
      <c r="E9" s="8">
        <f t="shared" si="0"/>
        <v>-143.75</v>
      </c>
      <c r="F9" s="8">
        <f t="shared" si="1"/>
        <v>-0.5</v>
      </c>
      <c r="G9" s="8">
        <f t="shared" si="2"/>
        <v>71.875</v>
      </c>
      <c r="H9" s="8">
        <f t="shared" si="3"/>
        <v>0.25</v>
      </c>
      <c r="I9" s="8">
        <f t="shared" si="4"/>
        <v>275.33</v>
      </c>
      <c r="J9" s="4">
        <f t="shared" si="5"/>
        <v>0.52664075836269209</v>
      </c>
      <c r="K9" s="7"/>
      <c r="L9" s="4">
        <f t="shared" ref="L9:L11" si="8">J9*(4/3.776737)</f>
        <v>0.55777329304390766</v>
      </c>
      <c r="M9" s="4">
        <f t="shared" si="7"/>
        <v>259.96224955249994</v>
      </c>
    </row>
    <row r="10" spans="1:14" ht="18" x14ac:dyDescent="0.35">
      <c r="A10" s="9"/>
      <c r="B10" s="8" t="s">
        <v>18</v>
      </c>
      <c r="C10" s="8">
        <v>230</v>
      </c>
      <c r="D10" s="8">
        <v>6</v>
      </c>
      <c r="E10" s="8">
        <f t="shared" si="0"/>
        <v>-58.75</v>
      </c>
      <c r="F10" s="8">
        <f t="shared" si="1"/>
        <v>0.5</v>
      </c>
      <c r="G10" s="8">
        <f t="shared" si="2"/>
        <v>-29.375</v>
      </c>
      <c r="H10" s="8">
        <f t="shared" si="3"/>
        <v>0.25</v>
      </c>
      <c r="I10" s="8">
        <f t="shared" si="4"/>
        <v>302.16999999999996</v>
      </c>
      <c r="J10" s="4">
        <f t="shared" si="5"/>
        <v>0.76116093589701173</v>
      </c>
      <c r="K10" s="7"/>
      <c r="L10" s="4">
        <f t="shared" si="8"/>
        <v>0.80615720490678777</v>
      </c>
      <c r="M10" s="4">
        <f t="shared" si="7"/>
        <v>285.30415482249998</v>
      </c>
    </row>
    <row r="11" spans="1:14" ht="18" x14ac:dyDescent="0.35">
      <c r="A11" s="9"/>
      <c r="B11" s="8" t="s">
        <v>19</v>
      </c>
      <c r="C11" s="8">
        <v>660</v>
      </c>
      <c r="D11" s="8">
        <v>7</v>
      </c>
      <c r="E11" s="8">
        <f t="shared" si="0"/>
        <v>371.25</v>
      </c>
      <c r="F11" s="8">
        <f t="shared" si="1"/>
        <v>1.5</v>
      </c>
      <c r="G11" s="8">
        <f t="shared" si="2"/>
        <v>556.875</v>
      </c>
      <c r="H11" s="8">
        <f t="shared" si="3"/>
        <v>2.25</v>
      </c>
      <c r="I11" s="8">
        <f t="shared" si="4"/>
        <v>329.01</v>
      </c>
      <c r="J11" s="4">
        <f t="shared" si="5"/>
        <v>2.0060180541624875</v>
      </c>
      <c r="K11" s="7">
        <f>SUM(J8:J11)</f>
        <v>3.7767365660003636</v>
      </c>
      <c r="L11" s="4">
        <f t="shared" si="8"/>
        <v>2.1246044446965597</v>
      </c>
      <c r="M11" s="4">
        <f t="shared" si="7"/>
        <v>310.64606009249997</v>
      </c>
    </row>
    <row r="12" spans="1:14" ht="18" x14ac:dyDescent="0.35">
      <c r="A12" s="9">
        <v>2022</v>
      </c>
      <c r="B12" s="8" t="s">
        <v>16</v>
      </c>
      <c r="C12" s="8">
        <v>125</v>
      </c>
      <c r="D12" s="8">
        <v>8</v>
      </c>
      <c r="E12" s="8">
        <f t="shared" si="0"/>
        <v>-163.75</v>
      </c>
      <c r="F12" s="8">
        <f t="shared" si="1"/>
        <v>2.5</v>
      </c>
      <c r="G12" s="8">
        <f t="shared" si="2"/>
        <v>-409.375</v>
      </c>
      <c r="H12" s="8">
        <f t="shared" si="3"/>
        <v>6.25</v>
      </c>
      <c r="I12" s="8">
        <f t="shared" si="4"/>
        <v>355.85</v>
      </c>
      <c r="J12" s="4">
        <f t="shared" si="5"/>
        <v>0.35127160320359702</v>
      </c>
      <c r="K12" s="7"/>
      <c r="L12" s="4">
        <f>J12*(4/3.162578)</f>
        <v>0.44428514105087308</v>
      </c>
      <c r="M12" s="4">
        <f t="shared" si="7"/>
        <v>281.35084532500002</v>
      </c>
    </row>
    <row r="13" spans="1:14" ht="18" x14ac:dyDescent="0.35">
      <c r="A13" s="9"/>
      <c r="B13" s="8" t="s">
        <v>17</v>
      </c>
      <c r="C13" s="8">
        <v>150</v>
      </c>
      <c r="D13" s="8">
        <v>9</v>
      </c>
      <c r="E13" s="8">
        <f t="shared" si="0"/>
        <v>-138.75</v>
      </c>
      <c r="F13" s="8">
        <f t="shared" si="1"/>
        <v>3.5</v>
      </c>
      <c r="G13" s="8">
        <f t="shared" si="2"/>
        <v>-485.625</v>
      </c>
      <c r="H13" s="8">
        <f t="shared" si="3"/>
        <v>12.25</v>
      </c>
      <c r="I13" s="8">
        <f t="shared" si="4"/>
        <v>382.69</v>
      </c>
      <c r="J13" s="4">
        <f t="shared" si="5"/>
        <v>0.39196216258590505</v>
      </c>
      <c r="K13" s="7"/>
      <c r="L13" s="4">
        <f t="shared" ref="L13:L15" si="9">J13*(4/3.162578)</f>
        <v>0.49575019188257813</v>
      </c>
      <c r="M13" s="4">
        <f t="shared" si="7"/>
        <v>302.57174370500002</v>
      </c>
    </row>
    <row r="14" spans="1:14" ht="18" x14ac:dyDescent="0.35">
      <c r="A14" s="9"/>
      <c r="B14" s="8" t="s">
        <v>18</v>
      </c>
      <c r="C14" s="8">
        <v>240</v>
      </c>
      <c r="D14" s="8">
        <v>10</v>
      </c>
      <c r="E14" s="8">
        <f t="shared" si="0"/>
        <v>-48.75</v>
      </c>
      <c r="F14" s="8">
        <f t="shared" si="1"/>
        <v>4.5</v>
      </c>
      <c r="G14" s="8">
        <f t="shared" si="2"/>
        <v>-219.375</v>
      </c>
      <c r="H14" s="8">
        <f t="shared" si="3"/>
        <v>20.25</v>
      </c>
      <c r="I14" s="8">
        <f t="shared" si="4"/>
        <v>409.53</v>
      </c>
      <c r="J14" s="4">
        <f t="shared" si="5"/>
        <v>0.58603765291920007</v>
      </c>
      <c r="K14" s="7"/>
      <c r="L14" s="4">
        <f t="shared" si="9"/>
        <v>0.74121511364361614</v>
      </c>
      <c r="M14" s="4">
        <f t="shared" si="7"/>
        <v>323.79264208500001</v>
      </c>
    </row>
    <row r="15" spans="1:14" ht="18" x14ac:dyDescent="0.35">
      <c r="A15" s="9"/>
      <c r="B15" s="8" t="s">
        <v>19</v>
      </c>
      <c r="C15" s="8">
        <v>800</v>
      </c>
      <c r="D15" s="8">
        <v>11</v>
      </c>
      <c r="E15" s="8">
        <f t="shared" si="0"/>
        <v>511.25</v>
      </c>
      <c r="F15" s="8">
        <f t="shared" si="1"/>
        <v>5.5</v>
      </c>
      <c r="G15" s="8">
        <f t="shared" si="2"/>
        <v>2811.875</v>
      </c>
      <c r="H15" s="8">
        <f t="shared" si="3"/>
        <v>30.25</v>
      </c>
      <c r="I15" s="8">
        <f t="shared" si="4"/>
        <v>436.37</v>
      </c>
      <c r="J15" s="4">
        <f t="shared" si="5"/>
        <v>1.8333065976121181</v>
      </c>
      <c r="K15" s="7">
        <f>SUM(J12:J15)</f>
        <v>3.1625780163208201</v>
      </c>
      <c r="L15" s="4">
        <f t="shared" si="9"/>
        <v>2.3187495740653583</v>
      </c>
      <c r="M15" s="4">
        <f t="shared" si="7"/>
        <v>345.01354046500001</v>
      </c>
    </row>
    <row r="16" spans="1:14" ht="17.399999999999999" x14ac:dyDescent="0.3">
      <c r="A16" s="9"/>
      <c r="B16" s="9"/>
      <c r="C16" s="12">
        <f>AVERAGE(C4:C15)</f>
        <v>288.75</v>
      </c>
      <c r="D16" s="9">
        <f>AVERAGE(D4:D15)</f>
        <v>5.5</v>
      </c>
      <c r="E16" s="9"/>
      <c r="F16" s="9"/>
      <c r="G16" s="8">
        <f>SUM(G4:G15)</f>
        <v>3837.5</v>
      </c>
      <c r="H16" s="8">
        <f>SUM(H4:H15)</f>
        <v>143</v>
      </c>
      <c r="I16" s="9"/>
    </row>
    <row r="17" spans="1:13" ht="18" x14ac:dyDescent="0.35">
      <c r="A17" s="3"/>
      <c r="B17" s="3"/>
      <c r="C17" s="3"/>
      <c r="D17" s="3"/>
      <c r="E17" s="9"/>
      <c r="F17" s="9"/>
      <c r="G17" s="9"/>
      <c r="H17" s="9"/>
      <c r="I17" s="9"/>
      <c r="M17" s="4"/>
    </row>
    <row r="18" spans="1:13" ht="17.399999999999999" x14ac:dyDescent="0.3">
      <c r="E18" s="9"/>
      <c r="F18" s="9"/>
      <c r="G18" s="9"/>
      <c r="H18" s="9"/>
      <c r="I18" s="9"/>
    </row>
    <row r="19" spans="1:13" ht="17.399999999999999" x14ac:dyDescent="0.3">
      <c r="E19" s="9"/>
      <c r="F19" s="9"/>
      <c r="G19" s="9"/>
      <c r="H19" s="9"/>
      <c r="I19" s="9"/>
    </row>
    <row r="20" spans="1:13" ht="17.399999999999999" x14ac:dyDescent="0.3">
      <c r="E20" s="9"/>
      <c r="F20" s="9"/>
      <c r="G20" s="9"/>
      <c r="H20" s="9"/>
      <c r="I20" s="9"/>
    </row>
    <row r="21" spans="1:13" ht="18" x14ac:dyDescent="0.35">
      <c r="B21" s="6" t="s">
        <v>24</v>
      </c>
      <c r="E21" s="9"/>
      <c r="F21" s="9"/>
      <c r="G21" s="9"/>
      <c r="H21" s="9"/>
      <c r="I21" s="9"/>
    </row>
    <row r="22" spans="1:13" ht="17.399999999999999" x14ac:dyDescent="0.3">
      <c r="E22" s="9"/>
      <c r="F22" s="9"/>
      <c r="G22" s="9"/>
      <c r="H22" s="9"/>
      <c r="I22" s="9"/>
    </row>
    <row r="23" spans="1:13" ht="18" x14ac:dyDescent="0.35">
      <c r="B23" s="11"/>
      <c r="C23" s="5"/>
      <c r="E23" s="9"/>
      <c r="F23" s="9"/>
      <c r="G23" s="9"/>
      <c r="H23" s="9"/>
      <c r="I23" s="9"/>
    </row>
    <row r="24" spans="1:13" ht="18" x14ac:dyDescent="0.35">
      <c r="B24" s="8"/>
      <c r="C24" s="6"/>
    </row>
    <row r="25" spans="1:13" ht="18" x14ac:dyDescent="0.35">
      <c r="B25" s="8"/>
      <c r="C25" s="6"/>
    </row>
    <row r="26" spans="1:13" ht="18" x14ac:dyDescent="0.35">
      <c r="B26" s="8"/>
      <c r="C26" s="6"/>
    </row>
    <row r="27" spans="1:13" ht="18" x14ac:dyDescent="0.35">
      <c r="B27" s="8"/>
      <c r="C27" s="6"/>
    </row>
    <row r="28" spans="1:13" ht="18" x14ac:dyDescent="0.35">
      <c r="B28" s="8"/>
      <c r="C28" s="6"/>
    </row>
    <row r="29" spans="1:13" ht="18" x14ac:dyDescent="0.35">
      <c r="B29" s="8"/>
      <c r="C29" s="6"/>
    </row>
    <row r="30" spans="1:13" ht="18" x14ac:dyDescent="0.35">
      <c r="B30" s="8"/>
      <c r="C30" s="6"/>
    </row>
    <row r="31" spans="1:13" ht="18" x14ac:dyDescent="0.35">
      <c r="B31" s="8"/>
      <c r="C31" s="6"/>
    </row>
    <row r="32" spans="1:13" ht="18" x14ac:dyDescent="0.35">
      <c r="B32" s="8"/>
      <c r="C32" s="6"/>
    </row>
    <row r="33" spans="2:3" ht="18" x14ac:dyDescent="0.35">
      <c r="B33" s="8"/>
      <c r="C33" s="6"/>
    </row>
    <row r="34" spans="2:3" ht="18" x14ac:dyDescent="0.35">
      <c r="B34" s="8"/>
      <c r="C34" s="6"/>
    </row>
    <row r="35" spans="2:3" ht="18" x14ac:dyDescent="0.35">
      <c r="B35" s="8"/>
      <c r="C35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64AF0-CBAF-4E9A-8072-B4A1230046B9}">
  <dimension ref="A1:D13"/>
  <sheetViews>
    <sheetView topLeftCell="A34" workbookViewId="0">
      <selection sqref="A1:E236"/>
    </sheetView>
  </sheetViews>
  <sheetFormatPr baseColWidth="10" defaultRowHeight="14.4" x14ac:dyDescent="0.3"/>
  <sheetData>
    <row r="1" spans="1:4" x14ac:dyDescent="0.3">
      <c r="A1" s="1"/>
      <c r="B1" s="2"/>
      <c r="C1" s="2"/>
      <c r="D1" s="2"/>
    </row>
    <row r="2" spans="1:4" x14ac:dyDescent="0.3">
      <c r="A2" s="2"/>
      <c r="B2" s="2"/>
      <c r="C2" s="2"/>
      <c r="D2" s="2"/>
    </row>
    <row r="3" spans="1:4" x14ac:dyDescent="0.3">
      <c r="A3" s="2"/>
      <c r="B3" s="2"/>
      <c r="C3" s="2"/>
      <c r="D3" s="2"/>
    </row>
    <row r="4" spans="1:4" x14ac:dyDescent="0.3">
      <c r="A4" s="2"/>
      <c r="B4" s="2"/>
      <c r="C4" s="2"/>
      <c r="D4" s="2"/>
    </row>
    <row r="5" spans="1:4" x14ac:dyDescent="0.3">
      <c r="A5" s="2"/>
      <c r="B5" s="2"/>
      <c r="C5" s="2"/>
      <c r="D5" s="2"/>
    </row>
    <row r="6" spans="1:4" x14ac:dyDescent="0.3">
      <c r="A6" s="2"/>
      <c r="B6" s="2"/>
      <c r="C6" s="2"/>
      <c r="D6" s="2"/>
    </row>
    <row r="7" spans="1:4" x14ac:dyDescent="0.3">
      <c r="A7" s="2"/>
      <c r="B7" s="2"/>
      <c r="C7" s="2"/>
      <c r="D7" s="2"/>
    </row>
    <row r="8" spans="1:4" x14ac:dyDescent="0.3">
      <c r="A8" s="2"/>
      <c r="B8" s="2"/>
      <c r="C8" s="2"/>
      <c r="D8" s="2"/>
    </row>
    <row r="9" spans="1:4" x14ac:dyDescent="0.3">
      <c r="A9" s="2"/>
      <c r="B9" s="2"/>
      <c r="C9" s="2"/>
      <c r="D9" s="2"/>
    </row>
    <row r="10" spans="1:4" x14ac:dyDescent="0.3">
      <c r="A10" s="2"/>
      <c r="B10" s="2"/>
      <c r="C10" s="2"/>
      <c r="D10" s="2"/>
    </row>
    <row r="11" spans="1:4" x14ac:dyDescent="0.3">
      <c r="A11" s="2"/>
      <c r="B11" s="2"/>
      <c r="C11" s="2"/>
      <c r="D11" s="2"/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F426-7C59-416F-99B5-E9C71D9159EB}">
  <dimension ref="A5:M47"/>
  <sheetViews>
    <sheetView workbookViewId="0">
      <selection activeCell="N10" sqref="N10"/>
    </sheetView>
  </sheetViews>
  <sheetFormatPr baseColWidth="10" defaultRowHeight="14.4" x14ac:dyDescent="0.3"/>
  <cols>
    <col min="6" max="6" width="20" customWidth="1"/>
    <col min="8" max="8" width="20" customWidth="1"/>
  </cols>
  <sheetData>
    <row r="5" spans="1:13" ht="18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8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8" x14ac:dyDescent="0.35">
      <c r="A7" s="4"/>
      <c r="B7" s="4"/>
      <c r="C7" s="4" t="s">
        <v>14</v>
      </c>
      <c r="D7" s="4"/>
      <c r="E7" s="4"/>
      <c r="F7" s="4"/>
      <c r="G7" s="4"/>
      <c r="H7" s="4"/>
      <c r="I7" s="4"/>
      <c r="J7" s="4" t="s">
        <v>15</v>
      </c>
      <c r="K7" s="4"/>
      <c r="L7" s="6"/>
      <c r="M7" s="6"/>
    </row>
    <row r="8" spans="1:13" ht="18" x14ac:dyDescent="0.35">
      <c r="A8" s="4" t="s">
        <v>11</v>
      </c>
      <c r="B8" s="4">
        <v>20</v>
      </c>
      <c r="C8" s="4">
        <v>0</v>
      </c>
      <c r="D8" s="4">
        <f>B8-17.75</f>
        <v>2.25</v>
      </c>
      <c r="E8" s="4">
        <f>C8-17.5</f>
        <v>-17.5</v>
      </c>
      <c r="F8" s="4">
        <f>D8*E8</f>
        <v>-39.375</v>
      </c>
      <c r="G8" s="4">
        <f>E8^2</f>
        <v>306.25</v>
      </c>
      <c r="H8" s="4">
        <f>(-0.1)*C8+19.5</f>
        <v>19.5</v>
      </c>
      <c r="I8" s="4">
        <f>B8/H8</f>
        <v>1.0256410256410255</v>
      </c>
      <c r="J8" s="4"/>
      <c r="K8" s="4">
        <f>I8*12/11.7472319</f>
        <v>1.0477099977648614</v>
      </c>
      <c r="L8" s="6">
        <f>B8/K8</f>
        <v>19.089251837499997</v>
      </c>
      <c r="M8" s="6"/>
    </row>
    <row r="9" spans="1:13" ht="18" x14ac:dyDescent="0.35">
      <c r="A9" s="4" t="s">
        <v>0</v>
      </c>
      <c r="B9" s="4">
        <v>17</v>
      </c>
      <c r="C9" s="4">
        <f>C8+1</f>
        <v>1</v>
      </c>
      <c r="D9" s="4">
        <f t="shared" ref="D9:D43" si="0">B9-17.75</f>
        <v>-0.75</v>
      </c>
      <c r="E9" s="4">
        <f t="shared" ref="E9:E43" si="1">C9-17.5</f>
        <v>-16.5</v>
      </c>
      <c r="F9" s="4">
        <f t="shared" ref="F9:F43" si="2">D9*E9</f>
        <v>12.375</v>
      </c>
      <c r="G9" s="4">
        <f t="shared" ref="G9:G43" si="3">E9^2</f>
        <v>272.25</v>
      </c>
      <c r="H9" s="4">
        <f t="shared" ref="H9:H43" si="4">(-0.1)*C9+19.5</f>
        <v>19.399999999999999</v>
      </c>
      <c r="I9" s="4">
        <f t="shared" ref="I9:I43" si="5">B9/H9</f>
        <v>0.87628865979381454</v>
      </c>
      <c r="J9" s="4"/>
      <c r="K9" s="4">
        <f t="shared" ref="K9:K19" si="6">I9*12/11.7472319</f>
        <v>0.89514398004910212</v>
      </c>
      <c r="L9" s="6">
        <f t="shared" ref="L9:L43" si="7">B9/K9</f>
        <v>18.99135823833333</v>
      </c>
      <c r="M9" s="6"/>
    </row>
    <row r="10" spans="1:13" ht="18" x14ac:dyDescent="0.35">
      <c r="A10" s="4" t="s">
        <v>1</v>
      </c>
      <c r="B10" s="4">
        <v>21</v>
      </c>
      <c r="C10" s="4">
        <f t="shared" ref="C10:C43" si="8">C9+1</f>
        <v>2</v>
      </c>
      <c r="D10" s="4">
        <f t="shared" si="0"/>
        <v>3.25</v>
      </c>
      <c r="E10" s="4">
        <f t="shared" si="1"/>
        <v>-15.5</v>
      </c>
      <c r="F10" s="4">
        <f t="shared" si="2"/>
        <v>-50.375</v>
      </c>
      <c r="G10" s="4">
        <f t="shared" si="3"/>
        <v>240.25</v>
      </c>
      <c r="H10" s="4">
        <f t="shared" si="4"/>
        <v>19.3</v>
      </c>
      <c r="I10" s="4">
        <f t="shared" si="5"/>
        <v>1.088082901554404</v>
      </c>
      <c r="J10" s="4"/>
      <c r="K10" s="4">
        <f t="shared" si="6"/>
        <v>1.1114954509966599</v>
      </c>
      <c r="L10" s="6">
        <f t="shared" si="7"/>
        <v>18.893464639166666</v>
      </c>
      <c r="M10" s="6"/>
    </row>
    <row r="11" spans="1:13" ht="18" x14ac:dyDescent="0.35">
      <c r="A11" s="4" t="s">
        <v>2</v>
      </c>
      <c r="B11" s="4">
        <v>20</v>
      </c>
      <c r="C11" s="4">
        <f t="shared" si="8"/>
        <v>3</v>
      </c>
      <c r="D11" s="4">
        <f t="shared" si="0"/>
        <v>2.25</v>
      </c>
      <c r="E11" s="4">
        <f t="shared" si="1"/>
        <v>-14.5</v>
      </c>
      <c r="F11" s="4">
        <f t="shared" si="2"/>
        <v>-32.625</v>
      </c>
      <c r="G11" s="4">
        <f t="shared" si="3"/>
        <v>210.25</v>
      </c>
      <c r="H11" s="4">
        <f t="shared" si="4"/>
        <v>19.2</v>
      </c>
      <c r="I11" s="4">
        <f t="shared" si="5"/>
        <v>1.0416666666666667</v>
      </c>
      <c r="J11" s="4"/>
      <c r="K11" s="4">
        <f t="shared" si="6"/>
        <v>1.0640804664799373</v>
      </c>
      <c r="L11" s="6">
        <f t="shared" si="7"/>
        <v>18.795571040000002</v>
      </c>
      <c r="M11" s="6"/>
    </row>
    <row r="12" spans="1:13" ht="18" x14ac:dyDescent="0.35">
      <c r="A12" s="4" t="s">
        <v>3</v>
      </c>
      <c r="B12" s="4">
        <v>17</v>
      </c>
      <c r="C12" s="4">
        <f t="shared" si="8"/>
        <v>4</v>
      </c>
      <c r="D12" s="4">
        <f t="shared" si="0"/>
        <v>-0.75</v>
      </c>
      <c r="E12" s="4">
        <f t="shared" si="1"/>
        <v>-13.5</v>
      </c>
      <c r="F12" s="4">
        <f t="shared" si="2"/>
        <v>10.125</v>
      </c>
      <c r="G12" s="4">
        <f t="shared" si="3"/>
        <v>182.25</v>
      </c>
      <c r="H12" s="4">
        <f t="shared" si="4"/>
        <v>19.100000000000001</v>
      </c>
      <c r="I12" s="4">
        <f t="shared" si="5"/>
        <v>0.89005235602094235</v>
      </c>
      <c r="J12" s="4"/>
      <c r="K12" s="4">
        <f t="shared" si="6"/>
        <v>0.90920383313887831</v>
      </c>
      <c r="L12" s="6">
        <f t="shared" si="7"/>
        <v>18.697677440833335</v>
      </c>
      <c r="M12" s="6"/>
    </row>
    <row r="13" spans="1:13" ht="18" x14ac:dyDescent="0.35">
      <c r="A13" s="4" t="s">
        <v>4</v>
      </c>
      <c r="B13" s="4">
        <v>16.600000000000001</v>
      </c>
      <c r="C13" s="4">
        <f t="shared" si="8"/>
        <v>5</v>
      </c>
      <c r="D13" s="4">
        <f t="shared" si="0"/>
        <v>-1.1499999999999986</v>
      </c>
      <c r="E13" s="4">
        <f t="shared" si="1"/>
        <v>-12.5</v>
      </c>
      <c r="F13" s="4">
        <f t="shared" si="2"/>
        <v>14.374999999999982</v>
      </c>
      <c r="G13" s="4">
        <f t="shared" si="3"/>
        <v>156.25</v>
      </c>
      <c r="H13" s="4">
        <f t="shared" si="4"/>
        <v>19</v>
      </c>
      <c r="I13" s="4">
        <f t="shared" si="5"/>
        <v>0.87368421052631584</v>
      </c>
      <c r="J13" s="4"/>
      <c r="K13" s="4">
        <f t="shared" si="6"/>
        <v>0.89248349020127804</v>
      </c>
      <c r="L13" s="6">
        <f t="shared" si="7"/>
        <v>18.599783841666667</v>
      </c>
      <c r="M13" s="6"/>
    </row>
    <row r="14" spans="1:13" ht="18" x14ac:dyDescent="0.35">
      <c r="A14" s="4" t="s">
        <v>5</v>
      </c>
      <c r="B14" s="4">
        <v>22</v>
      </c>
      <c r="C14" s="4">
        <f t="shared" si="8"/>
        <v>6</v>
      </c>
      <c r="D14" s="4">
        <f t="shared" si="0"/>
        <v>4.25</v>
      </c>
      <c r="E14" s="4">
        <f t="shared" si="1"/>
        <v>-11.5</v>
      </c>
      <c r="F14" s="4">
        <f t="shared" si="2"/>
        <v>-48.875</v>
      </c>
      <c r="G14" s="4">
        <f t="shared" si="3"/>
        <v>132.25</v>
      </c>
      <c r="H14" s="4">
        <f t="shared" si="4"/>
        <v>18.899999999999999</v>
      </c>
      <c r="I14" s="4">
        <f t="shared" si="5"/>
        <v>1.1640211640211642</v>
      </c>
      <c r="J14" s="4"/>
      <c r="K14" s="4">
        <f t="shared" si="6"/>
        <v>1.1890676958759936</v>
      </c>
      <c r="L14" s="6">
        <f t="shared" si="7"/>
        <v>18.501890242499996</v>
      </c>
      <c r="M14" s="6"/>
    </row>
    <row r="15" spans="1:13" ht="18" x14ac:dyDescent="0.35">
      <c r="A15" s="4" t="s">
        <v>6</v>
      </c>
      <c r="B15" s="4">
        <v>15</v>
      </c>
      <c r="C15" s="4">
        <f t="shared" si="8"/>
        <v>7</v>
      </c>
      <c r="D15" s="4">
        <f t="shared" si="0"/>
        <v>-2.75</v>
      </c>
      <c r="E15" s="4">
        <f t="shared" si="1"/>
        <v>-10.5</v>
      </c>
      <c r="F15" s="4">
        <f t="shared" si="2"/>
        <v>28.875</v>
      </c>
      <c r="G15" s="4">
        <f t="shared" si="3"/>
        <v>110.25</v>
      </c>
      <c r="H15" s="4">
        <f t="shared" si="4"/>
        <v>18.8</v>
      </c>
      <c r="I15" s="4">
        <f t="shared" si="5"/>
        <v>0.7978723404255319</v>
      </c>
      <c r="J15" s="4"/>
      <c r="K15" s="4">
        <f t="shared" si="6"/>
        <v>0.81504035730378177</v>
      </c>
      <c r="L15" s="6">
        <f t="shared" si="7"/>
        <v>18.403996643333333</v>
      </c>
      <c r="M15" s="6"/>
    </row>
    <row r="16" spans="1:13" ht="18" x14ac:dyDescent="0.35">
      <c r="A16" s="4" t="s">
        <v>7</v>
      </c>
      <c r="B16" s="4">
        <v>14</v>
      </c>
      <c r="C16" s="4">
        <f t="shared" si="8"/>
        <v>8</v>
      </c>
      <c r="D16" s="4">
        <f t="shared" si="0"/>
        <v>-3.75</v>
      </c>
      <c r="E16" s="4">
        <f t="shared" si="1"/>
        <v>-9.5</v>
      </c>
      <c r="F16" s="4">
        <f t="shared" si="2"/>
        <v>35.625</v>
      </c>
      <c r="G16" s="4">
        <f t="shared" si="3"/>
        <v>90.25</v>
      </c>
      <c r="H16" s="4">
        <f t="shared" si="4"/>
        <v>18.7</v>
      </c>
      <c r="I16" s="4">
        <f t="shared" si="5"/>
        <v>0.74866310160427807</v>
      </c>
      <c r="J16" s="4"/>
      <c r="K16" s="4">
        <f t="shared" si="6"/>
        <v>0.76477227109574109</v>
      </c>
      <c r="L16" s="6">
        <f t="shared" si="7"/>
        <v>18.306103044166665</v>
      </c>
      <c r="M16" s="6"/>
    </row>
    <row r="17" spans="1:13" ht="18" x14ac:dyDescent="0.35">
      <c r="A17" s="4" t="s">
        <v>8</v>
      </c>
      <c r="B17" s="4">
        <v>23</v>
      </c>
      <c r="C17" s="4">
        <f t="shared" si="8"/>
        <v>9</v>
      </c>
      <c r="D17" s="4">
        <f t="shared" si="0"/>
        <v>5.25</v>
      </c>
      <c r="E17" s="4">
        <f t="shared" si="1"/>
        <v>-8.5</v>
      </c>
      <c r="F17" s="4">
        <f t="shared" si="2"/>
        <v>-44.625</v>
      </c>
      <c r="G17" s="4">
        <f t="shared" si="3"/>
        <v>72.25</v>
      </c>
      <c r="H17" s="4">
        <f t="shared" si="4"/>
        <v>18.600000000000001</v>
      </c>
      <c r="I17" s="4">
        <f t="shared" si="5"/>
        <v>1.2365591397849462</v>
      </c>
      <c r="J17" s="4"/>
      <c r="K17" s="4">
        <f t="shared" si="6"/>
        <v>1.2631664892407</v>
      </c>
      <c r="L17" s="6">
        <f t="shared" si="7"/>
        <v>18.208209444999998</v>
      </c>
      <c r="M17" s="6"/>
    </row>
    <row r="18" spans="1:13" ht="18" x14ac:dyDescent="0.35">
      <c r="A18" s="4" t="s">
        <v>9</v>
      </c>
      <c r="B18" s="4">
        <v>21</v>
      </c>
      <c r="C18" s="4">
        <f t="shared" si="8"/>
        <v>10</v>
      </c>
      <c r="D18" s="4">
        <f t="shared" si="0"/>
        <v>3.25</v>
      </c>
      <c r="E18" s="4">
        <f t="shared" si="1"/>
        <v>-7.5</v>
      </c>
      <c r="F18" s="4">
        <f t="shared" si="2"/>
        <v>-24.375</v>
      </c>
      <c r="G18" s="4">
        <f t="shared" si="3"/>
        <v>56.25</v>
      </c>
      <c r="H18" s="4">
        <f t="shared" si="4"/>
        <v>18.5</v>
      </c>
      <c r="I18" s="4">
        <f t="shared" si="5"/>
        <v>1.1351351351351351</v>
      </c>
      <c r="J18" s="4"/>
      <c r="K18" s="4">
        <f t="shared" si="6"/>
        <v>1.1595601191478668</v>
      </c>
      <c r="L18" s="6">
        <f t="shared" si="7"/>
        <v>18.110315845833334</v>
      </c>
      <c r="M18" s="6"/>
    </row>
    <row r="19" spans="1:13" ht="18" x14ac:dyDescent="0.35">
      <c r="A19" s="4" t="s">
        <v>10</v>
      </c>
      <c r="B19" s="4">
        <v>16</v>
      </c>
      <c r="C19" s="4">
        <f t="shared" si="8"/>
        <v>11</v>
      </c>
      <c r="D19" s="4">
        <f t="shared" si="0"/>
        <v>-1.75</v>
      </c>
      <c r="E19" s="4">
        <f t="shared" si="1"/>
        <v>-6.5</v>
      </c>
      <c r="F19" s="4">
        <f t="shared" si="2"/>
        <v>11.375</v>
      </c>
      <c r="G19" s="4">
        <f t="shared" si="3"/>
        <v>42.25</v>
      </c>
      <c r="H19" s="4">
        <f t="shared" si="4"/>
        <v>18.399999999999999</v>
      </c>
      <c r="I19" s="4">
        <f t="shared" si="5"/>
        <v>0.86956521739130443</v>
      </c>
      <c r="J19" s="4">
        <f>SUM(I8:I19)</f>
        <v>11.747231918565531</v>
      </c>
      <c r="K19" s="4">
        <f t="shared" si="6"/>
        <v>0.88827586767020861</v>
      </c>
      <c r="L19" s="6">
        <f t="shared" si="7"/>
        <v>18.012422246666667</v>
      </c>
      <c r="M19" s="6"/>
    </row>
    <row r="20" spans="1:13" ht="18" x14ac:dyDescent="0.35">
      <c r="A20" s="4" t="s">
        <v>12</v>
      </c>
      <c r="B20" s="4">
        <v>23</v>
      </c>
      <c r="C20" s="4">
        <f t="shared" si="8"/>
        <v>12</v>
      </c>
      <c r="D20" s="4">
        <f t="shared" si="0"/>
        <v>5.25</v>
      </c>
      <c r="E20" s="4">
        <f t="shared" si="1"/>
        <v>-5.5</v>
      </c>
      <c r="F20" s="4">
        <f t="shared" si="2"/>
        <v>-28.875</v>
      </c>
      <c r="G20" s="4">
        <f t="shared" si="3"/>
        <v>30.25</v>
      </c>
      <c r="H20" s="4">
        <f t="shared" si="4"/>
        <v>18.3</v>
      </c>
      <c r="I20" s="4">
        <f t="shared" si="5"/>
        <v>1.256830601092896</v>
      </c>
      <c r="J20" s="4"/>
      <c r="K20" s="4">
        <f>I20*12/12.3811879</f>
        <v>1.2181357180690837</v>
      </c>
      <c r="L20" s="6">
        <f t="shared" si="7"/>
        <v>18.881311547500005</v>
      </c>
      <c r="M20" s="6"/>
    </row>
    <row r="21" spans="1:13" ht="18" x14ac:dyDescent="0.35">
      <c r="A21" s="4" t="s">
        <v>0</v>
      </c>
      <c r="B21" s="4">
        <v>19</v>
      </c>
      <c r="C21" s="4">
        <f t="shared" si="8"/>
        <v>13</v>
      </c>
      <c r="D21" s="4">
        <f t="shared" si="0"/>
        <v>1.25</v>
      </c>
      <c r="E21" s="4">
        <f t="shared" si="1"/>
        <v>-4.5</v>
      </c>
      <c r="F21" s="4">
        <f t="shared" si="2"/>
        <v>-5.625</v>
      </c>
      <c r="G21" s="4">
        <f t="shared" si="3"/>
        <v>20.25</v>
      </c>
      <c r="H21" s="4">
        <f t="shared" si="4"/>
        <v>18.2</v>
      </c>
      <c r="I21" s="4">
        <f t="shared" si="5"/>
        <v>1.043956043956044</v>
      </c>
      <c r="J21" s="4"/>
      <c r="K21" s="4">
        <f t="shared" ref="K21:K31" si="9">I21*12/12.3811879</f>
        <v>1.0118150720798389</v>
      </c>
      <c r="L21" s="6">
        <f t="shared" si="7"/>
        <v>18.778134981666664</v>
      </c>
      <c r="M21" s="6"/>
    </row>
    <row r="22" spans="1:13" ht="18" x14ac:dyDescent="0.35">
      <c r="A22" s="4" t="s">
        <v>1</v>
      </c>
      <c r="B22" s="4">
        <v>22</v>
      </c>
      <c r="C22" s="4">
        <f t="shared" si="8"/>
        <v>14</v>
      </c>
      <c r="D22" s="4">
        <f t="shared" si="0"/>
        <v>4.25</v>
      </c>
      <c r="E22" s="4">
        <f t="shared" si="1"/>
        <v>-3.5</v>
      </c>
      <c r="F22" s="4">
        <f t="shared" si="2"/>
        <v>-14.875</v>
      </c>
      <c r="G22" s="4">
        <f t="shared" si="3"/>
        <v>12.25</v>
      </c>
      <c r="H22" s="4">
        <f t="shared" si="4"/>
        <v>18.100000000000001</v>
      </c>
      <c r="I22" s="4">
        <f t="shared" si="5"/>
        <v>1.2154696132596685</v>
      </c>
      <c r="J22" s="4"/>
      <c r="K22" s="4">
        <f t="shared" si="9"/>
        <v>1.17804813858903</v>
      </c>
      <c r="L22" s="6">
        <f t="shared" si="7"/>
        <v>18.674958415833334</v>
      </c>
      <c r="M22" s="6"/>
    </row>
    <row r="23" spans="1:13" ht="18" x14ac:dyDescent="0.35">
      <c r="A23" s="4" t="s">
        <v>2</v>
      </c>
      <c r="B23" s="4">
        <v>17</v>
      </c>
      <c r="C23" s="4">
        <f t="shared" si="8"/>
        <v>15</v>
      </c>
      <c r="D23" s="4">
        <f t="shared" si="0"/>
        <v>-0.75</v>
      </c>
      <c r="E23" s="4">
        <f t="shared" si="1"/>
        <v>-2.5</v>
      </c>
      <c r="F23" s="4">
        <f t="shared" si="2"/>
        <v>1.875</v>
      </c>
      <c r="G23" s="4">
        <f t="shared" si="3"/>
        <v>6.25</v>
      </c>
      <c r="H23" s="4">
        <f t="shared" si="4"/>
        <v>18</v>
      </c>
      <c r="I23" s="4">
        <f t="shared" si="5"/>
        <v>0.94444444444444442</v>
      </c>
      <c r="J23" s="4"/>
      <c r="K23" s="4">
        <f t="shared" si="9"/>
        <v>0.91536720263597093</v>
      </c>
      <c r="L23" s="6">
        <f t="shared" si="7"/>
        <v>18.571781850000004</v>
      </c>
      <c r="M23" s="6"/>
    </row>
    <row r="24" spans="1:13" ht="18" x14ac:dyDescent="0.35">
      <c r="A24" s="4" t="s">
        <v>3</v>
      </c>
      <c r="B24" s="4">
        <v>20</v>
      </c>
      <c r="C24" s="4">
        <f t="shared" si="8"/>
        <v>16</v>
      </c>
      <c r="D24" s="4">
        <f t="shared" si="0"/>
        <v>2.25</v>
      </c>
      <c r="E24" s="4">
        <f t="shared" si="1"/>
        <v>-1.5</v>
      </c>
      <c r="F24" s="4">
        <f t="shared" si="2"/>
        <v>-3.375</v>
      </c>
      <c r="G24" s="4">
        <f t="shared" si="3"/>
        <v>2.25</v>
      </c>
      <c r="H24" s="4">
        <f t="shared" si="4"/>
        <v>17.899999999999999</v>
      </c>
      <c r="I24" s="4">
        <f t="shared" si="5"/>
        <v>1.1173184357541901</v>
      </c>
      <c r="J24" s="4"/>
      <c r="K24" s="4">
        <f t="shared" si="9"/>
        <v>1.0829188069304949</v>
      </c>
      <c r="L24" s="6">
        <f t="shared" si="7"/>
        <v>18.468605284166667</v>
      </c>
      <c r="M24" s="6"/>
    </row>
    <row r="25" spans="1:13" ht="18" x14ac:dyDescent="0.35">
      <c r="A25" s="4" t="s">
        <v>4</v>
      </c>
      <c r="B25" s="4">
        <v>15</v>
      </c>
      <c r="C25" s="4">
        <f t="shared" si="8"/>
        <v>17</v>
      </c>
      <c r="D25" s="4">
        <f t="shared" si="0"/>
        <v>-2.75</v>
      </c>
      <c r="E25" s="4">
        <f t="shared" si="1"/>
        <v>-0.5</v>
      </c>
      <c r="F25" s="4">
        <f t="shared" si="2"/>
        <v>1.375</v>
      </c>
      <c r="G25" s="4">
        <f t="shared" si="3"/>
        <v>0.25</v>
      </c>
      <c r="H25" s="4">
        <f t="shared" si="4"/>
        <v>17.8</v>
      </c>
      <c r="I25" s="4">
        <f t="shared" si="5"/>
        <v>0.84269662921348309</v>
      </c>
      <c r="J25" s="4"/>
      <c r="K25" s="4">
        <f t="shared" si="9"/>
        <v>0.81675196533943206</v>
      </c>
      <c r="L25" s="6">
        <f t="shared" si="7"/>
        <v>18.365428718333337</v>
      </c>
      <c r="M25" s="6"/>
    </row>
    <row r="26" spans="1:13" ht="18" x14ac:dyDescent="0.35">
      <c r="A26" s="4" t="s">
        <v>5</v>
      </c>
      <c r="B26" s="4">
        <v>20</v>
      </c>
      <c r="C26" s="4">
        <f t="shared" si="8"/>
        <v>18</v>
      </c>
      <c r="D26" s="4">
        <f t="shared" si="0"/>
        <v>2.25</v>
      </c>
      <c r="E26" s="4">
        <f t="shared" si="1"/>
        <v>0.5</v>
      </c>
      <c r="F26" s="4">
        <f t="shared" si="2"/>
        <v>1.125</v>
      </c>
      <c r="G26" s="4">
        <f t="shared" si="3"/>
        <v>0.25</v>
      </c>
      <c r="H26" s="4">
        <f t="shared" si="4"/>
        <v>17.7</v>
      </c>
      <c r="I26" s="4">
        <f t="shared" si="5"/>
        <v>1.1299435028248588</v>
      </c>
      <c r="J26" s="4"/>
      <c r="K26" s="4">
        <f t="shared" si="9"/>
        <v>1.0951551776302744</v>
      </c>
      <c r="L26" s="6">
        <f t="shared" si="7"/>
        <v>18.2622521525</v>
      </c>
      <c r="M26" s="6"/>
    </row>
    <row r="27" spans="1:13" ht="18" x14ac:dyDescent="0.35">
      <c r="A27" s="4" t="s">
        <v>6</v>
      </c>
      <c r="B27" s="4">
        <v>16</v>
      </c>
      <c r="C27" s="4">
        <f t="shared" si="8"/>
        <v>19</v>
      </c>
      <c r="D27" s="4">
        <f t="shared" si="0"/>
        <v>-1.75</v>
      </c>
      <c r="E27" s="4">
        <f t="shared" si="1"/>
        <v>1.5</v>
      </c>
      <c r="F27" s="4">
        <f t="shared" si="2"/>
        <v>-2.625</v>
      </c>
      <c r="G27" s="4">
        <f t="shared" si="3"/>
        <v>2.25</v>
      </c>
      <c r="H27" s="4">
        <f t="shared" si="4"/>
        <v>17.600000000000001</v>
      </c>
      <c r="I27" s="4">
        <f t="shared" si="5"/>
        <v>0.90909090909090906</v>
      </c>
      <c r="J27" s="4"/>
      <c r="K27" s="4">
        <f t="shared" si="9"/>
        <v>0.88110212018435707</v>
      </c>
      <c r="L27" s="6">
        <f t="shared" si="7"/>
        <v>18.15907558666667</v>
      </c>
      <c r="M27" s="6"/>
    </row>
    <row r="28" spans="1:13" ht="18" x14ac:dyDescent="0.35">
      <c r="A28" s="4" t="s">
        <v>7</v>
      </c>
      <c r="B28" s="4">
        <v>11</v>
      </c>
      <c r="C28" s="4">
        <f t="shared" si="8"/>
        <v>20</v>
      </c>
      <c r="D28" s="4">
        <f t="shared" si="0"/>
        <v>-6.75</v>
      </c>
      <c r="E28" s="4">
        <f t="shared" si="1"/>
        <v>2.5</v>
      </c>
      <c r="F28" s="4">
        <f t="shared" si="2"/>
        <v>-16.875</v>
      </c>
      <c r="G28" s="4">
        <f t="shared" si="3"/>
        <v>6.25</v>
      </c>
      <c r="H28" s="4">
        <f t="shared" si="4"/>
        <v>17.5</v>
      </c>
      <c r="I28" s="4">
        <f t="shared" si="5"/>
        <v>0.62857142857142856</v>
      </c>
      <c r="J28" s="4"/>
      <c r="K28" s="4">
        <f t="shared" si="9"/>
        <v>0.60921918024175548</v>
      </c>
      <c r="L28" s="6">
        <f t="shared" si="7"/>
        <v>18.055899020833337</v>
      </c>
      <c r="M28" s="6"/>
    </row>
    <row r="29" spans="1:13" ht="18" x14ac:dyDescent="0.35">
      <c r="A29" s="4" t="s">
        <v>8</v>
      </c>
      <c r="B29" s="4">
        <v>22</v>
      </c>
      <c r="C29" s="4">
        <f t="shared" si="8"/>
        <v>21</v>
      </c>
      <c r="D29" s="4">
        <f t="shared" si="0"/>
        <v>4.25</v>
      </c>
      <c r="E29" s="4">
        <f t="shared" si="1"/>
        <v>3.5</v>
      </c>
      <c r="F29" s="4">
        <f t="shared" si="2"/>
        <v>14.875</v>
      </c>
      <c r="G29" s="4">
        <f t="shared" si="3"/>
        <v>12.25</v>
      </c>
      <c r="H29" s="4">
        <f t="shared" si="4"/>
        <v>17.399999999999999</v>
      </c>
      <c r="I29" s="4">
        <f t="shared" si="5"/>
        <v>1.264367816091954</v>
      </c>
      <c r="J29" s="4"/>
      <c r="K29" s="4">
        <f t="shared" si="9"/>
        <v>1.2254408797966347</v>
      </c>
      <c r="L29" s="6">
        <f t="shared" si="7"/>
        <v>17.952722455</v>
      </c>
      <c r="M29" s="6"/>
    </row>
    <row r="30" spans="1:13" ht="18" x14ac:dyDescent="0.35">
      <c r="A30" s="4" t="s">
        <v>9</v>
      </c>
      <c r="B30" s="4">
        <v>19</v>
      </c>
      <c r="C30" s="4">
        <f t="shared" si="8"/>
        <v>22</v>
      </c>
      <c r="D30" s="4">
        <f t="shared" si="0"/>
        <v>1.25</v>
      </c>
      <c r="E30" s="4">
        <f t="shared" si="1"/>
        <v>4.5</v>
      </c>
      <c r="F30" s="4">
        <f t="shared" si="2"/>
        <v>5.625</v>
      </c>
      <c r="G30" s="4">
        <f t="shared" si="3"/>
        <v>20.25</v>
      </c>
      <c r="H30" s="4">
        <f t="shared" si="4"/>
        <v>17.3</v>
      </c>
      <c r="I30" s="4">
        <f t="shared" si="5"/>
        <v>1.0982658959537572</v>
      </c>
      <c r="J30" s="4"/>
      <c r="K30" s="4">
        <f t="shared" si="9"/>
        <v>1.064452850396131</v>
      </c>
      <c r="L30" s="6">
        <f t="shared" si="7"/>
        <v>17.849545889166667</v>
      </c>
      <c r="M30" s="6"/>
    </row>
    <row r="31" spans="1:13" ht="18" x14ac:dyDescent="0.35">
      <c r="A31" s="4" t="s">
        <v>10</v>
      </c>
      <c r="B31" s="4">
        <v>16</v>
      </c>
      <c r="C31" s="4">
        <f t="shared" si="8"/>
        <v>23</v>
      </c>
      <c r="D31" s="4">
        <f t="shared" si="0"/>
        <v>-1.75</v>
      </c>
      <c r="E31" s="4">
        <f t="shared" si="1"/>
        <v>5.5</v>
      </c>
      <c r="F31" s="4">
        <f t="shared" si="2"/>
        <v>-9.625</v>
      </c>
      <c r="G31" s="4">
        <f t="shared" si="3"/>
        <v>30.25</v>
      </c>
      <c r="H31" s="4">
        <f t="shared" si="4"/>
        <v>17.2</v>
      </c>
      <c r="I31" s="4">
        <f t="shared" si="5"/>
        <v>0.93023255813953487</v>
      </c>
      <c r="J31" s="4">
        <f>SUM(I20:I31)</f>
        <v>12.381187878393167</v>
      </c>
      <c r="K31" s="4">
        <f t="shared" si="9"/>
        <v>0.90159286716538878</v>
      </c>
      <c r="L31" s="6">
        <f t="shared" si="7"/>
        <v>17.746369323333333</v>
      </c>
      <c r="M31" s="6"/>
    </row>
    <row r="32" spans="1:13" ht="18" x14ac:dyDescent="0.35">
      <c r="A32" s="4" t="s">
        <v>13</v>
      </c>
      <c r="B32" s="4">
        <v>18</v>
      </c>
      <c r="C32" s="4">
        <f t="shared" si="8"/>
        <v>24</v>
      </c>
      <c r="D32" s="4">
        <f t="shared" si="0"/>
        <v>0.25</v>
      </c>
      <c r="E32" s="4">
        <f t="shared" si="1"/>
        <v>6.5</v>
      </c>
      <c r="F32" s="4">
        <f t="shared" si="2"/>
        <v>1.625</v>
      </c>
      <c r="G32" s="4">
        <f t="shared" si="3"/>
        <v>42.25</v>
      </c>
      <c r="H32" s="4">
        <f t="shared" si="4"/>
        <v>17.100000000000001</v>
      </c>
      <c r="I32" s="4">
        <f t="shared" si="5"/>
        <v>1.0526315789473684</v>
      </c>
      <c r="J32" s="4"/>
      <c r="K32" s="4">
        <f>I32*12/11.8745358</f>
        <v>1.0637534940412929</v>
      </c>
      <c r="L32" s="6">
        <f t="shared" si="7"/>
        <v>16.921213515000002</v>
      </c>
      <c r="M32" s="6"/>
    </row>
    <row r="33" spans="1:13" ht="18" x14ac:dyDescent="0.35">
      <c r="A33" s="4" t="s">
        <v>0</v>
      </c>
      <c r="B33" s="4">
        <v>15</v>
      </c>
      <c r="C33" s="4">
        <f t="shared" si="8"/>
        <v>25</v>
      </c>
      <c r="D33" s="4">
        <f t="shared" si="0"/>
        <v>-2.75</v>
      </c>
      <c r="E33" s="4">
        <f t="shared" si="1"/>
        <v>7.5</v>
      </c>
      <c r="F33" s="4">
        <f t="shared" si="2"/>
        <v>-20.625</v>
      </c>
      <c r="G33" s="4">
        <f t="shared" si="3"/>
        <v>56.25</v>
      </c>
      <c r="H33" s="4">
        <f t="shared" si="4"/>
        <v>17</v>
      </c>
      <c r="I33" s="4">
        <f t="shared" si="5"/>
        <v>0.88235294117647056</v>
      </c>
      <c r="J33" s="4"/>
      <c r="K33" s="4">
        <f t="shared" ref="K33:K43" si="10">I33*12/11.8745358</f>
        <v>0.89167572294637798</v>
      </c>
      <c r="L33" s="6">
        <f t="shared" si="7"/>
        <v>16.82225905</v>
      </c>
      <c r="M33" s="6"/>
    </row>
    <row r="34" spans="1:13" ht="18" x14ac:dyDescent="0.35">
      <c r="A34" s="4" t="s">
        <v>1</v>
      </c>
      <c r="B34" s="4">
        <v>18</v>
      </c>
      <c r="C34" s="4">
        <f t="shared" si="8"/>
        <v>26</v>
      </c>
      <c r="D34" s="4">
        <f t="shared" si="0"/>
        <v>0.25</v>
      </c>
      <c r="E34" s="4">
        <f t="shared" si="1"/>
        <v>8.5</v>
      </c>
      <c r="F34" s="4">
        <f t="shared" si="2"/>
        <v>2.125</v>
      </c>
      <c r="G34" s="4">
        <f t="shared" si="3"/>
        <v>72.25</v>
      </c>
      <c r="H34" s="4">
        <f t="shared" si="4"/>
        <v>16.899999999999999</v>
      </c>
      <c r="I34" s="4">
        <f t="shared" si="5"/>
        <v>1.0650887573964498</v>
      </c>
      <c r="J34" s="4"/>
      <c r="K34" s="4">
        <f t="shared" si="10"/>
        <v>1.0763422927873438</v>
      </c>
      <c r="L34" s="6">
        <f t="shared" si="7"/>
        <v>16.723304585000001</v>
      </c>
      <c r="M34" s="6"/>
    </row>
    <row r="35" spans="1:13" ht="18" x14ac:dyDescent="0.35">
      <c r="A35" s="4" t="s">
        <v>2</v>
      </c>
      <c r="B35" s="4">
        <v>19</v>
      </c>
      <c r="C35" s="4">
        <f t="shared" si="8"/>
        <v>27</v>
      </c>
      <c r="D35" s="4">
        <f t="shared" si="0"/>
        <v>1.25</v>
      </c>
      <c r="E35" s="4">
        <f t="shared" si="1"/>
        <v>9.5</v>
      </c>
      <c r="F35" s="4">
        <f t="shared" si="2"/>
        <v>11.875</v>
      </c>
      <c r="G35" s="4">
        <f t="shared" si="3"/>
        <v>90.25</v>
      </c>
      <c r="H35" s="4">
        <f t="shared" si="4"/>
        <v>16.8</v>
      </c>
      <c r="I35" s="4">
        <f t="shared" si="5"/>
        <v>1.1309523809523809</v>
      </c>
      <c r="J35" s="4"/>
      <c r="K35" s="4">
        <f t="shared" si="10"/>
        <v>1.1429018194907941</v>
      </c>
      <c r="L35" s="6">
        <f t="shared" si="7"/>
        <v>16.624350119999999</v>
      </c>
      <c r="M35" s="6"/>
    </row>
    <row r="36" spans="1:13" ht="18" x14ac:dyDescent="0.35">
      <c r="A36" s="4" t="s">
        <v>3</v>
      </c>
      <c r="B36" s="4">
        <v>15</v>
      </c>
      <c r="C36" s="4">
        <f t="shared" si="8"/>
        <v>28</v>
      </c>
      <c r="D36" s="4">
        <f t="shared" si="0"/>
        <v>-2.75</v>
      </c>
      <c r="E36" s="4">
        <f t="shared" si="1"/>
        <v>10.5</v>
      </c>
      <c r="F36" s="4">
        <f t="shared" si="2"/>
        <v>-28.875</v>
      </c>
      <c r="G36" s="4">
        <f t="shared" si="3"/>
        <v>110.25</v>
      </c>
      <c r="H36" s="4">
        <f t="shared" si="4"/>
        <v>16.7</v>
      </c>
      <c r="I36" s="4">
        <f t="shared" si="5"/>
        <v>0.89820359281437134</v>
      </c>
      <c r="J36" s="4"/>
      <c r="K36" s="4">
        <f t="shared" si="10"/>
        <v>0.90769384970589384</v>
      </c>
      <c r="L36" s="6">
        <f t="shared" si="7"/>
        <v>16.525395655000001</v>
      </c>
      <c r="M36" s="6"/>
    </row>
    <row r="37" spans="1:13" ht="18" x14ac:dyDescent="0.35">
      <c r="A37" s="4" t="s">
        <v>4</v>
      </c>
      <c r="B37" s="4">
        <v>13</v>
      </c>
      <c r="C37" s="4">
        <f t="shared" si="8"/>
        <v>29</v>
      </c>
      <c r="D37" s="4">
        <f t="shared" si="0"/>
        <v>-4.75</v>
      </c>
      <c r="E37" s="4">
        <f t="shared" si="1"/>
        <v>11.5</v>
      </c>
      <c r="F37" s="4">
        <f t="shared" si="2"/>
        <v>-54.625</v>
      </c>
      <c r="G37" s="4">
        <f t="shared" si="3"/>
        <v>132.25</v>
      </c>
      <c r="H37" s="4">
        <f t="shared" si="4"/>
        <v>16.600000000000001</v>
      </c>
      <c r="I37" s="4">
        <f t="shared" si="5"/>
        <v>0.7831325301204819</v>
      </c>
      <c r="J37" s="4"/>
      <c r="K37" s="4">
        <f t="shared" si="10"/>
        <v>0.79140696695240775</v>
      </c>
      <c r="L37" s="6">
        <f t="shared" si="7"/>
        <v>16.426441190000002</v>
      </c>
      <c r="M37" s="6"/>
    </row>
    <row r="38" spans="1:13" ht="18" x14ac:dyDescent="0.35">
      <c r="A38" s="4" t="s">
        <v>5</v>
      </c>
      <c r="B38" s="4">
        <v>21.5</v>
      </c>
      <c r="C38" s="4">
        <f t="shared" si="8"/>
        <v>30</v>
      </c>
      <c r="D38" s="4">
        <f t="shared" si="0"/>
        <v>3.75</v>
      </c>
      <c r="E38" s="4">
        <f t="shared" si="1"/>
        <v>12.5</v>
      </c>
      <c r="F38" s="4">
        <f t="shared" si="2"/>
        <v>46.875</v>
      </c>
      <c r="G38" s="4">
        <f t="shared" si="3"/>
        <v>156.25</v>
      </c>
      <c r="H38" s="4">
        <f t="shared" si="4"/>
        <v>16.5</v>
      </c>
      <c r="I38" s="4">
        <f t="shared" si="5"/>
        <v>1.303030303030303</v>
      </c>
      <c r="J38" s="4"/>
      <c r="K38" s="4">
        <f t="shared" si="10"/>
        <v>1.3167978858056613</v>
      </c>
      <c r="L38" s="6">
        <f t="shared" si="7"/>
        <v>16.327486725</v>
      </c>
      <c r="M38" s="6"/>
    </row>
    <row r="39" spans="1:13" ht="18" x14ac:dyDescent="0.35">
      <c r="A39" s="4" t="s">
        <v>6</v>
      </c>
      <c r="B39" s="4">
        <v>13</v>
      </c>
      <c r="C39" s="4">
        <f t="shared" si="8"/>
        <v>31</v>
      </c>
      <c r="D39" s="4">
        <f t="shared" si="0"/>
        <v>-4.75</v>
      </c>
      <c r="E39" s="4">
        <f t="shared" si="1"/>
        <v>13.5</v>
      </c>
      <c r="F39" s="4">
        <f t="shared" si="2"/>
        <v>-64.125</v>
      </c>
      <c r="G39" s="4">
        <f t="shared" si="3"/>
        <v>182.25</v>
      </c>
      <c r="H39" s="4">
        <f t="shared" si="4"/>
        <v>16.399999999999999</v>
      </c>
      <c r="I39" s="4">
        <f t="shared" si="5"/>
        <v>0.79268292682926833</v>
      </c>
      <c r="J39" s="4"/>
      <c r="K39" s="4">
        <f t="shared" si="10"/>
        <v>0.80105827142743713</v>
      </c>
      <c r="L39" s="6">
        <f t="shared" si="7"/>
        <v>16.228532260000001</v>
      </c>
      <c r="M39" s="6"/>
    </row>
    <row r="40" spans="1:13" ht="18" x14ac:dyDescent="0.35">
      <c r="A40" s="4" t="s">
        <v>7</v>
      </c>
      <c r="B40" s="4">
        <v>9</v>
      </c>
      <c r="C40" s="4">
        <f t="shared" si="8"/>
        <v>32</v>
      </c>
      <c r="D40" s="4">
        <f t="shared" si="0"/>
        <v>-8.75</v>
      </c>
      <c r="E40" s="4">
        <f t="shared" si="1"/>
        <v>14.5</v>
      </c>
      <c r="F40" s="4">
        <f t="shared" si="2"/>
        <v>-126.875</v>
      </c>
      <c r="G40" s="4">
        <f t="shared" si="3"/>
        <v>210.25</v>
      </c>
      <c r="H40" s="4">
        <f t="shared" si="4"/>
        <v>16.3</v>
      </c>
      <c r="I40" s="4">
        <f t="shared" si="5"/>
        <v>0.5521472392638036</v>
      </c>
      <c r="J40" s="4"/>
      <c r="K40" s="4">
        <f t="shared" si="10"/>
        <v>0.55798112724251869</v>
      </c>
      <c r="L40" s="6">
        <f t="shared" si="7"/>
        <v>16.129577795000003</v>
      </c>
      <c r="M40" s="6"/>
    </row>
    <row r="41" spans="1:13" ht="18" x14ac:dyDescent="0.35">
      <c r="A41" s="4" t="s">
        <v>8</v>
      </c>
      <c r="B41" s="4">
        <v>22</v>
      </c>
      <c r="C41" s="4">
        <f t="shared" si="8"/>
        <v>33</v>
      </c>
      <c r="D41" s="4">
        <f t="shared" si="0"/>
        <v>4.25</v>
      </c>
      <c r="E41" s="4">
        <f t="shared" si="1"/>
        <v>15.5</v>
      </c>
      <c r="F41" s="4">
        <f t="shared" si="2"/>
        <v>65.875</v>
      </c>
      <c r="G41" s="4">
        <f t="shared" si="3"/>
        <v>240.25</v>
      </c>
      <c r="H41" s="4">
        <f t="shared" si="4"/>
        <v>16.2</v>
      </c>
      <c r="I41" s="4">
        <f t="shared" si="5"/>
        <v>1.3580246913580247</v>
      </c>
      <c r="J41" s="4"/>
      <c r="K41" s="4">
        <f t="shared" si="10"/>
        <v>1.372373334905125</v>
      </c>
      <c r="L41" s="6">
        <f t="shared" si="7"/>
        <v>16.030623330000001</v>
      </c>
      <c r="M41" s="6"/>
    </row>
    <row r="42" spans="1:13" ht="18" x14ac:dyDescent="0.35">
      <c r="A42" s="4" t="s">
        <v>9</v>
      </c>
      <c r="B42" s="4">
        <v>16</v>
      </c>
      <c r="C42" s="4">
        <f t="shared" si="8"/>
        <v>34</v>
      </c>
      <c r="D42" s="4">
        <f t="shared" si="0"/>
        <v>-1.75</v>
      </c>
      <c r="E42" s="4">
        <f t="shared" si="1"/>
        <v>16.5</v>
      </c>
      <c r="F42" s="4">
        <f t="shared" si="2"/>
        <v>-28.875</v>
      </c>
      <c r="G42" s="4">
        <f t="shared" si="3"/>
        <v>272.25</v>
      </c>
      <c r="H42" s="4">
        <f t="shared" si="4"/>
        <v>16.100000000000001</v>
      </c>
      <c r="I42" s="4">
        <f t="shared" si="5"/>
        <v>0.99378881987577627</v>
      </c>
      <c r="J42" s="4"/>
      <c r="K42" s="4">
        <f t="shared" si="10"/>
        <v>1.0042890130079287</v>
      </c>
      <c r="L42" s="6">
        <f t="shared" si="7"/>
        <v>15.931668865000002</v>
      </c>
      <c r="M42" s="6"/>
    </row>
    <row r="43" spans="1:13" ht="18" x14ac:dyDescent="0.35">
      <c r="A43" s="4" t="s">
        <v>10</v>
      </c>
      <c r="B43" s="4">
        <v>17</v>
      </c>
      <c r="C43" s="4">
        <f t="shared" si="8"/>
        <v>35</v>
      </c>
      <c r="D43" s="4">
        <f t="shared" si="0"/>
        <v>-0.75</v>
      </c>
      <c r="E43" s="4">
        <f t="shared" si="1"/>
        <v>17.5</v>
      </c>
      <c r="F43" s="4">
        <f t="shared" si="2"/>
        <v>-13.125</v>
      </c>
      <c r="G43" s="4">
        <f t="shared" si="3"/>
        <v>306.25</v>
      </c>
      <c r="H43" s="4">
        <f t="shared" si="4"/>
        <v>16</v>
      </c>
      <c r="I43" s="4">
        <f t="shared" si="5"/>
        <v>1.0625</v>
      </c>
      <c r="J43" s="4">
        <f>SUM(I32:I43)</f>
        <v>11.874535761764699</v>
      </c>
      <c r="K43" s="4">
        <f t="shared" si="10"/>
        <v>1.0737261830479301</v>
      </c>
      <c r="L43" s="6">
        <f t="shared" si="7"/>
        <v>15.8327144</v>
      </c>
      <c r="M43" s="6"/>
    </row>
    <row r="44" spans="1:13" ht="18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6"/>
      <c r="M44" s="6"/>
    </row>
    <row r="45" spans="1:13" ht="18" x14ac:dyDescent="0.35">
      <c r="A45" s="4"/>
      <c r="B45" s="4">
        <f>AVERAGE(B8:B43)</f>
        <v>17.75277777777778</v>
      </c>
      <c r="C45" s="4">
        <f>AVERAGE(C8:C43)</f>
        <v>17.5</v>
      </c>
      <c r="D45" s="4"/>
      <c r="E45" s="4"/>
      <c r="F45" s="4">
        <f>SUM(F8:F43)</f>
        <v>-393.25</v>
      </c>
      <c r="G45" s="4">
        <f>SUM(G8:G43)</f>
        <v>3885</v>
      </c>
      <c r="H45" s="4"/>
      <c r="I45" s="4"/>
      <c r="J45" s="4"/>
      <c r="K45" s="4"/>
      <c r="L45" s="6"/>
      <c r="M45" s="6"/>
    </row>
    <row r="46" spans="1:13" ht="18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6"/>
      <c r="M46" s="6"/>
    </row>
    <row r="47" spans="1:13" ht="18" x14ac:dyDescent="0.35">
      <c r="A47" s="4"/>
      <c r="B47" s="4"/>
      <c r="C47" s="4"/>
      <c r="D47" s="4"/>
      <c r="E47" s="4"/>
      <c r="F47" s="4"/>
      <c r="G47" s="4">
        <f>-393.25/3885</f>
        <v>-0.10122265122265123</v>
      </c>
      <c r="H47" s="4">
        <f>17.75-((-0.1)*17.5)</f>
        <v>19.5</v>
      </c>
      <c r="I47" s="4"/>
      <c r="J47" s="4"/>
      <c r="K47" s="4"/>
      <c r="L47" s="6"/>
      <c r="M47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8DAEE-CBE3-4DFD-860D-73AAA3E9A656}">
  <dimension ref="A1:H37"/>
  <sheetViews>
    <sheetView workbookViewId="0">
      <selection activeCell="J3" sqref="J3"/>
    </sheetView>
  </sheetViews>
  <sheetFormatPr baseColWidth="10" defaultRowHeight="14.4" x14ac:dyDescent="0.3"/>
  <sheetData>
    <row r="1" spans="1:8" x14ac:dyDescent="0.3">
      <c r="A1" t="s">
        <v>23</v>
      </c>
      <c r="B1" t="s">
        <v>22</v>
      </c>
      <c r="E1" t="s">
        <v>15</v>
      </c>
    </row>
    <row r="2" spans="1:8" x14ac:dyDescent="0.3">
      <c r="A2">
        <v>401.6</v>
      </c>
      <c r="C2">
        <v>0.51023761999999995</v>
      </c>
      <c r="E2">
        <f>SUM(C2:C13)</f>
        <v>11.717392875596364</v>
      </c>
      <c r="G2">
        <f>C2*12/11.7173929</f>
        <v>0.52254383652185976</v>
      </c>
      <c r="H2">
        <f>A2/G2</f>
        <v>768.54796082395228</v>
      </c>
    </row>
    <row r="3" spans="1:8" x14ac:dyDescent="0.3">
      <c r="A3">
        <v>395.7</v>
      </c>
      <c r="C3">
        <v>0.55776815999999996</v>
      </c>
      <c r="G3">
        <f>C3*12/11.7173929</f>
        <v>0.57122074655361255</v>
      </c>
      <c r="H3">
        <f t="shared" ref="H3:H37" si="0">A3/G3</f>
        <v>692.72694030706236</v>
      </c>
    </row>
    <row r="4" spans="1:8" x14ac:dyDescent="0.3">
      <c r="A4">
        <v>451</v>
      </c>
      <c r="C4">
        <v>0.64882556999999996</v>
      </c>
      <c r="G4">
        <f t="shared" ref="G4:G13" si="1">C4*12/11.7173929</f>
        <v>0.66447433370609255</v>
      </c>
      <c r="H4">
        <f t="shared" si="0"/>
        <v>678.73200983483639</v>
      </c>
    </row>
    <row r="5" spans="1:8" x14ac:dyDescent="0.3">
      <c r="A5">
        <v>427.6</v>
      </c>
      <c r="C5">
        <v>0.72266341999999995</v>
      </c>
      <c r="G5">
        <f t="shared" si="1"/>
        <v>0.74009304919697616</v>
      </c>
      <c r="H5">
        <f t="shared" si="0"/>
        <v>577.7651883961878</v>
      </c>
    </row>
    <row r="6" spans="1:8" x14ac:dyDescent="0.3">
      <c r="A6">
        <v>496.8</v>
      </c>
      <c r="C6">
        <v>0.57205956999999996</v>
      </c>
      <c r="G6">
        <f t="shared" si="1"/>
        <v>0.58585684533971716</v>
      </c>
      <c r="H6">
        <f t="shared" si="0"/>
        <v>847.98872617409415</v>
      </c>
    </row>
    <row r="7" spans="1:8" x14ac:dyDescent="0.3">
      <c r="A7">
        <v>467.7</v>
      </c>
      <c r="C7">
        <v>0.79062202000000004</v>
      </c>
      <c r="G7">
        <f t="shared" si="1"/>
        <v>0.80969071541503068</v>
      </c>
      <c r="H7">
        <f t="shared" si="0"/>
        <v>577.62796472263688</v>
      </c>
    </row>
    <row r="8" spans="1:8" x14ac:dyDescent="0.3">
      <c r="A8">
        <v>352.3</v>
      </c>
      <c r="B8">
        <v>565.6</v>
      </c>
      <c r="C8">
        <f>A8/B8</f>
        <v>0.62287835926449786</v>
      </c>
      <c r="G8">
        <f t="shared" si="1"/>
        <v>0.63790131260119942</v>
      </c>
      <c r="H8">
        <f t="shared" si="0"/>
        <v>552.2797853533333</v>
      </c>
    </row>
    <row r="9" spans="1:8" x14ac:dyDescent="0.3">
      <c r="A9">
        <v>182.1</v>
      </c>
      <c r="B9">
        <v>555.46</v>
      </c>
      <c r="C9">
        <f t="shared" ref="C9:C31" si="2">A9/B9</f>
        <v>0.32783638785871166</v>
      </c>
      <c r="G9">
        <f t="shared" si="1"/>
        <v>0.33574334221604363</v>
      </c>
      <c r="H9">
        <f t="shared" si="0"/>
        <v>542.37858835283339</v>
      </c>
    </row>
    <row r="10" spans="1:8" x14ac:dyDescent="0.3">
      <c r="A10">
        <v>522.20000000000005</v>
      </c>
      <c r="B10">
        <v>546.29999999999995</v>
      </c>
      <c r="C10">
        <f t="shared" si="2"/>
        <v>0.95588504484715375</v>
      </c>
      <c r="G10">
        <f t="shared" si="1"/>
        <v>0.97893965287840135</v>
      </c>
      <c r="H10">
        <f t="shared" si="0"/>
        <v>533.4343117725</v>
      </c>
    </row>
    <row r="11" spans="1:8" x14ac:dyDescent="0.3">
      <c r="A11">
        <v>687.2</v>
      </c>
      <c r="B11">
        <v>539.32000000000005</v>
      </c>
      <c r="C11">
        <f t="shared" si="2"/>
        <v>1.2741971371356522</v>
      </c>
      <c r="G11">
        <f t="shared" si="1"/>
        <v>1.3049289868591696</v>
      </c>
      <c r="H11">
        <f t="shared" si="0"/>
        <v>526.61869490233335</v>
      </c>
    </row>
    <row r="12" spans="1:8" x14ac:dyDescent="0.3">
      <c r="A12">
        <v>1080.3</v>
      </c>
      <c r="B12">
        <v>528.58000000000004</v>
      </c>
      <c r="C12">
        <f t="shared" si="2"/>
        <v>2.0437776684702409</v>
      </c>
      <c r="G12">
        <f t="shared" si="1"/>
        <v>2.0930707223825267</v>
      </c>
      <c r="H12">
        <f t="shared" si="0"/>
        <v>516.13162825683332</v>
      </c>
    </row>
    <row r="13" spans="1:8" x14ac:dyDescent="0.3">
      <c r="A13">
        <v>1391.6</v>
      </c>
      <c r="B13">
        <v>517.20000000000005</v>
      </c>
      <c r="C13">
        <f t="shared" si="2"/>
        <v>2.6906419180201078</v>
      </c>
      <c r="G13">
        <f t="shared" si="1"/>
        <v>2.7555364313371529</v>
      </c>
      <c r="H13">
        <f t="shared" si="0"/>
        <v>505.01963399000005</v>
      </c>
    </row>
    <row r="14" spans="1:8" x14ac:dyDescent="0.3">
      <c r="A14">
        <v>263.89999999999998</v>
      </c>
      <c r="B14">
        <v>517.21</v>
      </c>
      <c r="C14">
        <f t="shared" si="2"/>
        <v>0.5102376210823456</v>
      </c>
      <c r="E14">
        <f>SUM(C14:C25)</f>
        <v>11.413883168664562</v>
      </c>
      <c r="G14">
        <f>C14*12/11.4138832</f>
        <v>0.53643894419632288</v>
      </c>
      <c r="H14">
        <f t="shared" si="0"/>
        <v>491.94787748933334</v>
      </c>
    </row>
    <row r="15" spans="1:8" x14ac:dyDescent="0.3">
      <c r="A15">
        <v>289.89999999999998</v>
      </c>
      <c r="B15">
        <v>519.75</v>
      </c>
      <c r="C15">
        <f t="shared" si="2"/>
        <v>0.55776815776815769</v>
      </c>
      <c r="G15">
        <f t="shared" ref="G15:G25" si="3">C15*12/11.4138832</f>
        <v>0.58641023181469842</v>
      </c>
      <c r="H15">
        <f t="shared" si="0"/>
        <v>494.36381610000007</v>
      </c>
    </row>
    <row r="16" spans="1:8" x14ac:dyDescent="0.3">
      <c r="A16">
        <v>337</v>
      </c>
      <c r="B16">
        <v>519.4</v>
      </c>
      <c r="C16">
        <f t="shared" si="2"/>
        <v>0.64882556796303426</v>
      </c>
      <c r="G16">
        <f t="shared" si="3"/>
        <v>0.68214355089566803</v>
      </c>
      <c r="H16">
        <f t="shared" si="0"/>
        <v>494.03091117333338</v>
      </c>
    </row>
    <row r="17" spans="1:8" x14ac:dyDescent="0.3">
      <c r="A17">
        <v>374</v>
      </c>
      <c r="B17">
        <v>517.53</v>
      </c>
      <c r="C17">
        <f t="shared" si="2"/>
        <v>0.72266342047804</v>
      </c>
      <c r="G17">
        <f t="shared" si="3"/>
        <v>0.75977306704316727</v>
      </c>
      <c r="H17">
        <f t="shared" si="0"/>
        <v>492.25224770799991</v>
      </c>
    </row>
    <row r="18" spans="1:8" x14ac:dyDescent="0.3">
      <c r="A18">
        <v>292.7</v>
      </c>
      <c r="B18">
        <v>511.66</v>
      </c>
      <c r="C18">
        <f t="shared" si="2"/>
        <v>0.57205957080874015</v>
      </c>
      <c r="G18">
        <f t="shared" si="3"/>
        <v>0.60143552631630937</v>
      </c>
      <c r="H18">
        <f t="shared" si="0"/>
        <v>486.66895650933338</v>
      </c>
    </row>
    <row r="19" spans="1:8" x14ac:dyDescent="0.3">
      <c r="A19">
        <v>398.6</v>
      </c>
      <c r="B19">
        <v>504.16</v>
      </c>
      <c r="C19">
        <f t="shared" si="2"/>
        <v>0.7906220247540463</v>
      </c>
      <c r="G19">
        <f t="shared" si="3"/>
        <v>0.83122142839595159</v>
      </c>
      <c r="H19">
        <f t="shared" si="0"/>
        <v>479.53527950933341</v>
      </c>
    </row>
    <row r="20" spans="1:8" x14ac:dyDescent="0.3">
      <c r="A20">
        <v>421.7</v>
      </c>
      <c r="B20">
        <v>506.05</v>
      </c>
      <c r="C20">
        <f t="shared" si="2"/>
        <v>0.83331686592233967</v>
      </c>
      <c r="G20">
        <f t="shared" si="3"/>
        <v>0.87610870164398347</v>
      </c>
      <c r="H20">
        <f t="shared" si="0"/>
        <v>481.33296611333338</v>
      </c>
    </row>
    <row r="21" spans="1:8" x14ac:dyDescent="0.3">
      <c r="A21">
        <v>173.8</v>
      </c>
      <c r="B21">
        <v>512.54999999999995</v>
      </c>
      <c r="C21">
        <f t="shared" si="2"/>
        <v>0.33908886937859728</v>
      </c>
      <c r="G21">
        <f t="shared" si="3"/>
        <v>0.35650149569983042</v>
      </c>
      <c r="H21">
        <f t="shared" si="0"/>
        <v>487.51548618000004</v>
      </c>
    </row>
    <row r="22" spans="1:8" x14ac:dyDescent="0.3">
      <c r="A22">
        <v>522.1</v>
      </c>
      <c r="B22">
        <v>517.46</v>
      </c>
      <c r="C22">
        <f t="shared" si="2"/>
        <v>1.0089668766667954</v>
      </c>
      <c r="G22">
        <f t="shared" si="3"/>
        <v>1.0607785543137103</v>
      </c>
      <c r="H22">
        <f t="shared" si="0"/>
        <v>492.18566672266672</v>
      </c>
    </row>
    <row r="23" spans="1:8" x14ac:dyDescent="0.3">
      <c r="A23">
        <v>642.4</v>
      </c>
      <c r="B23">
        <v>525.16999999999996</v>
      </c>
      <c r="C23">
        <f t="shared" si="2"/>
        <v>1.2232229563760306</v>
      </c>
      <c r="G23">
        <f t="shared" si="3"/>
        <v>1.2860369445967668</v>
      </c>
      <c r="H23">
        <f t="shared" si="0"/>
        <v>499.51908667866667</v>
      </c>
    </row>
    <row r="24" spans="1:8" x14ac:dyDescent="0.3">
      <c r="A24">
        <v>984.2</v>
      </c>
      <c r="B24">
        <v>537.75</v>
      </c>
      <c r="C24">
        <f t="shared" si="2"/>
        <v>1.8302185030218503</v>
      </c>
      <c r="G24">
        <f t="shared" si="3"/>
        <v>1.9242024516478495</v>
      </c>
      <c r="H24">
        <f t="shared" si="0"/>
        <v>511.48464090000004</v>
      </c>
    </row>
    <row r="25" spans="1:8" x14ac:dyDescent="0.3">
      <c r="A25">
        <v>1307.5999999999999</v>
      </c>
      <c r="B25">
        <v>550.13</v>
      </c>
      <c r="C25">
        <f t="shared" si="2"/>
        <v>2.3768927344445858</v>
      </c>
      <c r="G25">
        <f t="shared" si="3"/>
        <v>2.4989490704911916</v>
      </c>
      <c r="H25">
        <f t="shared" si="0"/>
        <v>523.25996373466671</v>
      </c>
    </row>
    <row r="26" spans="1:8" x14ac:dyDescent="0.3">
      <c r="A26">
        <v>393.4</v>
      </c>
      <c r="B26">
        <v>555.57000000000005</v>
      </c>
      <c r="C26">
        <f t="shared" si="2"/>
        <v>0.70810158935867662</v>
      </c>
      <c r="E26">
        <f>SUM(C26:C37)</f>
        <v>12.213116651653058</v>
      </c>
      <c r="G26">
        <f>C26*12/12.2131167</f>
        <v>0.69574534339003891</v>
      </c>
      <c r="H26">
        <f t="shared" si="0"/>
        <v>565.43677041825003</v>
      </c>
    </row>
    <row r="27" spans="1:8" x14ac:dyDescent="0.3">
      <c r="A27">
        <v>316.2</v>
      </c>
      <c r="B27">
        <v>556.97</v>
      </c>
      <c r="C27">
        <f t="shared" si="2"/>
        <v>0.56771459863188323</v>
      </c>
      <c r="G27">
        <f t="shared" ref="G27:G37" si="4">C27*12/12.2131167</f>
        <v>0.55780808051908637</v>
      </c>
      <c r="H27">
        <f t="shared" si="0"/>
        <v>566.86163403324997</v>
      </c>
    </row>
    <row r="28" spans="1:8" x14ac:dyDescent="0.3">
      <c r="A28">
        <v>428.6</v>
      </c>
      <c r="B28">
        <v>559.67999999999995</v>
      </c>
      <c r="C28">
        <f t="shared" si="2"/>
        <v>0.76579473985134372</v>
      </c>
      <c r="G28">
        <f t="shared" si="4"/>
        <v>0.75243175873494472</v>
      </c>
      <c r="H28">
        <f t="shared" si="0"/>
        <v>569.61976288799997</v>
      </c>
    </row>
    <row r="29" spans="1:8" x14ac:dyDescent="0.3">
      <c r="A29">
        <v>467.6</v>
      </c>
      <c r="B29">
        <v>565.04999999999995</v>
      </c>
      <c r="C29">
        <f t="shared" si="2"/>
        <v>0.82753738607202909</v>
      </c>
      <c r="G29">
        <f t="shared" si="4"/>
        <v>0.81309700683236319</v>
      </c>
      <c r="H29">
        <f t="shared" si="0"/>
        <v>575.08513261124995</v>
      </c>
    </row>
    <row r="30" spans="1:8" x14ac:dyDescent="0.3">
      <c r="A30">
        <v>501</v>
      </c>
      <c r="B30">
        <v>568.53</v>
      </c>
      <c r="C30">
        <f t="shared" si="2"/>
        <v>0.88121998839111393</v>
      </c>
      <c r="G30">
        <f t="shared" si="4"/>
        <v>0.86584285735133981</v>
      </c>
      <c r="H30">
        <f t="shared" si="0"/>
        <v>578.62693645425009</v>
      </c>
    </row>
    <row r="31" spans="1:8" x14ac:dyDescent="0.3">
      <c r="A31">
        <v>487.4</v>
      </c>
      <c r="B31">
        <v>572.71</v>
      </c>
      <c r="C31">
        <f t="shared" si="2"/>
        <v>0.85104153934801197</v>
      </c>
      <c r="G31">
        <f t="shared" si="4"/>
        <v>0.8361910168414376</v>
      </c>
      <c r="H31">
        <f t="shared" si="0"/>
        <v>582.88117210475014</v>
      </c>
    </row>
    <row r="32" spans="1:8" x14ac:dyDescent="0.3">
      <c r="A32">
        <v>463.3</v>
      </c>
      <c r="C32">
        <v>0.83331686999999999</v>
      </c>
      <c r="G32">
        <f t="shared" si="4"/>
        <v>0.81877563980044499</v>
      </c>
      <c r="H32">
        <f t="shared" si="0"/>
        <v>565.84487554236125</v>
      </c>
    </row>
    <row r="33" spans="1:8" x14ac:dyDescent="0.3">
      <c r="A33">
        <v>165.9</v>
      </c>
      <c r="C33">
        <v>0.33908886999999999</v>
      </c>
      <c r="G33">
        <f t="shared" si="4"/>
        <v>0.3331718299228239</v>
      </c>
      <c r="H33">
        <f t="shared" si="0"/>
        <v>497.94125763402377</v>
      </c>
    </row>
    <row r="34" spans="1:8" x14ac:dyDescent="0.3">
      <c r="A34">
        <v>595.1</v>
      </c>
      <c r="C34">
        <v>1.00896688</v>
      </c>
      <c r="G34">
        <f t="shared" si="4"/>
        <v>0.9913605885711384</v>
      </c>
      <c r="H34">
        <f t="shared" si="0"/>
        <v>600.28611875495858</v>
      </c>
    </row>
    <row r="35" spans="1:8" x14ac:dyDescent="0.3">
      <c r="A35">
        <v>698.1</v>
      </c>
      <c r="C35">
        <v>1.22322296</v>
      </c>
      <c r="G35">
        <f t="shared" si="4"/>
        <v>1.2018779383316625</v>
      </c>
      <c r="H35">
        <f t="shared" si="0"/>
        <v>580.84101366320021</v>
      </c>
    </row>
    <row r="36" spans="1:8" x14ac:dyDescent="0.3">
      <c r="A36">
        <v>1012.1</v>
      </c>
      <c r="C36">
        <v>1.8302185</v>
      </c>
      <c r="G36">
        <f t="shared" si="4"/>
        <v>1.7982815148241398</v>
      </c>
      <c r="H36">
        <f t="shared" si="0"/>
        <v>562.81510523060501</v>
      </c>
    </row>
    <row r="37" spans="1:8" x14ac:dyDescent="0.3">
      <c r="A37">
        <v>1380</v>
      </c>
      <c r="C37">
        <v>2.3768927299999998</v>
      </c>
      <c r="G37">
        <f t="shared" si="4"/>
        <v>2.3354163773772831</v>
      </c>
      <c r="H37">
        <f t="shared" si="0"/>
        <v>590.90105446197401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18F0-2A3E-414E-9BB3-866815808C43}">
  <dimension ref="A1"/>
  <sheetViews>
    <sheetView topLeftCell="A21" workbookViewId="0">
      <selection activeCell="B37" sqref="A2:B37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Feuil1</vt:lpstr>
      <vt:lpstr>Feuil3</vt:lpstr>
      <vt:lpstr>Feuil2</vt:lpstr>
      <vt:lpstr>Feuil5</vt:lpstr>
      <vt:lpstr>Feuil4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mina.ahmedsif@gmail.com</dc:creator>
  <cp:lastModifiedBy>mina.ahmedsif@gmail.com</cp:lastModifiedBy>
  <dcterms:created xsi:type="dcterms:W3CDTF">2025-11-14T18:27:00Z</dcterms:created>
  <dcterms:modified xsi:type="dcterms:W3CDTF">2025-11-17T17:10:02Z</dcterms:modified>
</cp:coreProperties>
</file>